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720" windowWidth="19200" windowHeight="8100"/>
  </bookViews>
  <sheets>
    <sheet name="2017" sheetId="19" r:id="rId1"/>
  </sheets>
  <definedNames>
    <definedName name="_xlnm.Print_Area" localSheetId="0">'2017'!$A$1:$E$488</definedName>
  </definedNames>
  <calcPr calcId="145621"/>
</workbook>
</file>

<file path=xl/calcChain.xml><?xml version="1.0" encoding="utf-8"?>
<calcChain xmlns="http://schemas.openxmlformats.org/spreadsheetml/2006/main">
  <c r="D440" i="19" l="1"/>
  <c r="D315" i="19"/>
  <c r="D410" i="19"/>
  <c r="D406" i="19"/>
  <c r="D353" i="19" l="1"/>
  <c r="D293" i="19"/>
  <c r="D408" i="19"/>
  <c r="D460" i="19"/>
  <c r="D457" i="19"/>
  <c r="D334" i="19" l="1"/>
  <c r="F488" i="19"/>
  <c r="D391" i="19"/>
  <c r="D388" i="19"/>
  <c r="D343" i="19"/>
  <c r="D340" i="19"/>
  <c r="D331" i="19"/>
  <c r="D207" i="19"/>
  <c r="D239" i="19"/>
  <c r="D229" i="19"/>
  <c r="D421" i="19"/>
  <c r="D419" i="19"/>
  <c r="D417" i="19"/>
  <c r="D297" i="19"/>
  <c r="D469" i="19"/>
  <c r="D467" i="19"/>
  <c r="D413" i="19"/>
  <c r="D462" i="19"/>
  <c r="D206" i="19" l="1"/>
  <c r="E67" i="19" l="1"/>
  <c r="D66" i="19"/>
  <c r="D65" i="19"/>
  <c r="D63" i="19"/>
  <c r="E357" i="19"/>
  <c r="D356" i="19"/>
  <c r="D359" i="19"/>
  <c r="D355" i="19"/>
  <c r="D338" i="19" l="1"/>
  <c r="D186" i="19"/>
  <c r="D256" i="19"/>
  <c r="D236" i="19"/>
  <c r="D252" i="19"/>
  <c r="D242" i="19"/>
  <c r="D226" i="19"/>
  <c r="D232" i="19"/>
  <c r="E421" i="19"/>
  <c r="D420" i="19"/>
  <c r="E410" i="19"/>
  <c r="D409" i="19"/>
  <c r="D411" i="19"/>
  <c r="D284" i="19" l="1"/>
  <c r="D282" i="19"/>
  <c r="D300" i="19" l="1"/>
  <c r="D299" i="19"/>
  <c r="D298" i="19" s="1"/>
  <c r="D39" i="19" l="1"/>
  <c r="D367" i="19" l="1"/>
  <c r="D370" i="19"/>
  <c r="D177" i="19" l="1"/>
  <c r="D176" i="19" s="1"/>
  <c r="D139" i="19" l="1"/>
  <c r="D136" i="19"/>
  <c r="D142" i="19" l="1"/>
  <c r="D84" i="19"/>
  <c r="D82" i="19"/>
  <c r="D78" i="19"/>
  <c r="D77" i="19"/>
  <c r="D76" i="19"/>
  <c r="D91" i="19"/>
  <c r="D90" i="19" s="1"/>
  <c r="D89" i="19" s="1"/>
  <c r="D94" i="19"/>
  <c r="D93" i="19" s="1"/>
  <c r="D92" i="19" s="1"/>
  <c r="D97" i="19"/>
  <c r="D96" i="19" s="1"/>
  <c r="D81" i="19" l="1"/>
  <c r="D75" i="19"/>
  <c r="D74" i="19"/>
  <c r="D45" i="19"/>
  <c r="D44" i="19" s="1"/>
  <c r="D38" i="19" s="1"/>
  <c r="D319" i="19"/>
  <c r="D318" i="19" s="1"/>
  <c r="D317" i="19" s="1"/>
  <c r="D316" i="19" s="1"/>
  <c r="D314" i="19"/>
  <c r="D313" i="19"/>
  <c r="D312" i="19" s="1"/>
  <c r="D309" i="19"/>
  <c r="E309" i="19" s="1"/>
  <c r="E305" i="19"/>
  <c r="D304" i="19"/>
  <c r="D322" i="19"/>
  <c r="D321" i="19" s="1"/>
  <c r="D325" i="19"/>
  <c r="D324" i="19" s="1"/>
  <c r="E325" i="19"/>
  <c r="D330" i="19"/>
  <c r="D329" i="19" s="1"/>
  <c r="D296" i="19"/>
  <c r="E296" i="19" s="1"/>
  <c r="D294" i="19"/>
  <c r="D292" i="19"/>
  <c r="D390" i="19"/>
  <c r="D389" i="19" s="1"/>
  <c r="D387" i="19"/>
  <c r="D386" i="19" s="1"/>
  <c r="D384" i="19"/>
  <c r="D383" i="19" s="1"/>
  <c r="D382" i="19" s="1"/>
  <c r="D380" i="19"/>
  <c r="D379" i="19" s="1"/>
  <c r="D377" i="19"/>
  <c r="D376" i="19" s="1"/>
  <c r="E374" i="19"/>
  <c r="E394" i="19"/>
  <c r="D395" i="19"/>
  <c r="D394" i="19" s="1"/>
  <c r="E395" i="19"/>
  <c r="D399" i="19"/>
  <c r="D398" i="19" s="1"/>
  <c r="D397" i="19" s="1"/>
  <c r="E400" i="19"/>
  <c r="E402" i="19"/>
  <c r="E403" i="19"/>
  <c r="D405" i="19"/>
  <c r="D407" i="19"/>
  <c r="D373" i="19"/>
  <c r="D287" i="19"/>
  <c r="D286" i="19" s="1"/>
  <c r="D285" i="19"/>
  <c r="D283" i="19" s="1"/>
  <c r="D281" i="19"/>
  <c r="D279" i="19"/>
  <c r="D278" i="19"/>
  <c r="D275" i="19"/>
  <c r="D274" i="19"/>
  <c r="D201" i="19"/>
  <c r="D194" i="19"/>
  <c r="D193" i="19" s="1"/>
  <c r="D192" i="19" s="1"/>
  <c r="E181" i="19"/>
  <c r="E180" i="19" s="1"/>
  <c r="E179" i="19" s="1"/>
  <c r="D180" i="19"/>
  <c r="D179" i="19" s="1"/>
  <c r="D175" i="19" s="1"/>
  <c r="D172" i="19"/>
  <c r="D170" i="19"/>
  <c r="D161" i="19"/>
  <c r="D158" i="19"/>
  <c r="D212" i="19"/>
  <c r="D251" i="19"/>
  <c r="D250" i="19" s="1"/>
  <c r="D248" i="19"/>
  <c r="D247" i="19" s="1"/>
  <c r="D245" i="19"/>
  <c r="D244" i="19" s="1"/>
  <c r="D291" i="19" l="1"/>
  <c r="D290" i="19" s="1"/>
  <c r="D404" i="19"/>
  <c r="D403" i="19" s="1"/>
  <c r="E304" i="19"/>
  <c r="D303" i="19"/>
  <c r="D302" i="19" s="1"/>
  <c r="E293" i="19"/>
  <c r="D311" i="19"/>
  <c r="D310" i="19" s="1"/>
  <c r="E312" i="19"/>
  <c r="D308" i="19"/>
  <c r="E313" i="19"/>
  <c r="D320" i="19"/>
  <c r="E292" i="19"/>
  <c r="D385" i="19"/>
  <c r="D375" i="19" s="1"/>
  <c r="D374" i="19" s="1"/>
  <c r="D393" i="19"/>
  <c r="D392" i="19" s="1"/>
  <c r="D277" i="19"/>
  <c r="D276" i="19" s="1"/>
  <c r="D273" i="19"/>
  <c r="D272" i="19" s="1"/>
  <c r="D280" i="19"/>
  <c r="D243" i="19"/>
  <c r="D480" i="19"/>
  <c r="D477" i="19"/>
  <c r="E302" i="19" l="1"/>
  <c r="D307" i="19"/>
  <c r="D306" i="19" s="1"/>
  <c r="D301" i="19" s="1"/>
  <c r="E301" i="19" s="1"/>
  <c r="E308" i="19"/>
  <c r="E310" i="19"/>
  <c r="E291" i="19"/>
  <c r="D271" i="19"/>
  <c r="D270" i="19" s="1"/>
  <c r="D362" i="19"/>
  <c r="D361" i="19" s="1"/>
  <c r="D132" i="19"/>
  <c r="E270" i="19" l="1"/>
  <c r="E306" i="19"/>
  <c r="D289" i="19"/>
  <c r="E290" i="19"/>
  <c r="D484" i="19"/>
  <c r="D117" i="19"/>
  <c r="D116" i="19" s="1"/>
  <c r="D121" i="19"/>
  <c r="D120" i="19" s="1"/>
  <c r="D124" i="19"/>
  <c r="D123" i="19" s="1"/>
  <c r="D112" i="19"/>
  <c r="D111" i="19" s="1"/>
  <c r="D106" i="19"/>
  <c r="D105" i="19" s="1"/>
  <c r="D109" i="19"/>
  <c r="D108" i="19" s="1"/>
  <c r="D100" i="19"/>
  <c r="D99" i="19" s="1"/>
  <c r="D95" i="19" s="1"/>
  <c r="D88" i="19" s="1"/>
  <c r="D87" i="19" s="1"/>
  <c r="D34" i="19"/>
  <c r="D32" i="19"/>
  <c r="D366" i="19"/>
  <c r="D365" i="19" s="1"/>
  <c r="D369" i="19"/>
  <c r="D368" i="19" s="1"/>
  <c r="D372" i="19"/>
  <c r="D371" i="19" s="1"/>
  <c r="D348" i="19"/>
  <c r="D347" i="19" s="1"/>
  <c r="D333" i="19"/>
  <c r="D332" i="19" s="1"/>
  <c r="D328" i="19" s="1"/>
  <c r="D197" i="19"/>
  <c r="D196" i="19" s="1"/>
  <c r="D200" i="19"/>
  <c r="D199" i="19" s="1"/>
  <c r="D138" i="19"/>
  <c r="D137" i="19" s="1"/>
  <c r="D288" i="19" l="1"/>
  <c r="E288" i="19" s="1"/>
  <c r="D191" i="19"/>
  <c r="D119" i="19"/>
  <c r="D115" i="19" s="1"/>
  <c r="D114" i="19" s="1"/>
  <c r="D103" i="19"/>
  <c r="D104" i="19"/>
  <c r="D364" i="19"/>
  <c r="D360" i="19" s="1"/>
  <c r="D36" i="19" l="1"/>
  <c r="D135" i="19"/>
  <c r="D134" i="19" s="1"/>
  <c r="D133" i="19" s="1"/>
  <c r="D173" i="19"/>
  <c r="D238" i="19"/>
  <c r="D237" i="19" s="1"/>
  <c r="D228" i="19"/>
  <c r="D227" i="19" s="1"/>
  <c r="D157" i="19" l="1"/>
  <c r="D156" i="19" s="1"/>
  <c r="D131" i="19" l="1"/>
  <c r="D129" i="19"/>
  <c r="D128" i="19" s="1"/>
  <c r="D141" i="19"/>
  <c r="D140" i="19" s="1"/>
  <c r="E328" i="19"/>
  <c r="D127" i="19" l="1"/>
  <c r="D126" i="19" s="1"/>
  <c r="D164" i="19"/>
  <c r="D163" i="19" s="1"/>
  <c r="D162" i="19" s="1"/>
  <c r="D160" i="19"/>
  <c r="D159" i="19" s="1"/>
  <c r="D155" i="19" s="1"/>
  <c r="D259" i="19"/>
  <c r="D258" i="19" s="1"/>
  <c r="D257" i="19" s="1"/>
  <c r="D456" i="19"/>
  <c r="D455" i="19" s="1"/>
  <c r="D27" i="19" l="1"/>
  <c r="D26" i="19" s="1"/>
  <c r="D35" i="19"/>
  <c r="D205" i="19"/>
  <c r="D345" i="19"/>
  <c r="D344" i="19" s="1"/>
  <c r="D204" i="19" l="1"/>
  <c r="E326" i="19" s="1"/>
  <c r="E327" i="19"/>
  <c r="D341" i="19"/>
  <c r="D51" i="19"/>
  <c r="D149" i="19"/>
  <c r="D148" i="19"/>
  <c r="D445" i="19" l="1"/>
  <c r="E412" i="19" s="1"/>
  <c r="D269" i="19" l="1"/>
  <c r="D102" i="19" l="1"/>
  <c r="D189" i="19"/>
  <c r="D188" i="19" s="1"/>
  <c r="D187" i="19" s="1"/>
  <c r="D452" i="19" l="1"/>
  <c r="D451" i="19" s="1"/>
  <c r="D450" i="19" s="1"/>
  <c r="D231" i="19" l="1"/>
  <c r="D230" i="19" s="1"/>
  <c r="D241" i="19" l="1"/>
  <c r="D240" i="19" s="1"/>
  <c r="D21" i="19" l="1"/>
  <c r="E17" i="19" s="1"/>
  <c r="D23" i="19"/>
  <c r="D31" i="19"/>
  <c r="D33" i="19"/>
  <c r="D50" i="19"/>
  <c r="D49" i="19" s="1"/>
  <c r="D53" i="19"/>
  <c r="D52" i="19" s="1"/>
  <c r="D56" i="19"/>
  <c r="D55" i="19" s="1"/>
  <c r="E41" i="19" s="1"/>
  <c r="D59" i="19"/>
  <c r="D58" i="19" s="1"/>
  <c r="E47" i="19" s="1"/>
  <c r="D62" i="19"/>
  <c r="D64" i="19"/>
  <c r="D68" i="19"/>
  <c r="D72" i="19"/>
  <c r="D71" i="19" s="1"/>
  <c r="D70" i="19" s="1"/>
  <c r="D147" i="19"/>
  <c r="D153" i="19"/>
  <c r="D152" i="19" s="1"/>
  <c r="D169" i="19"/>
  <c r="D171" i="19"/>
  <c r="D185" i="19"/>
  <c r="D184" i="19" s="1"/>
  <c r="D183" i="19" s="1"/>
  <c r="D182" i="19" s="1"/>
  <c r="D211" i="19"/>
  <c r="D210" i="19" s="1"/>
  <c r="D217" i="19"/>
  <c r="D216" i="19" s="1"/>
  <c r="D221" i="19"/>
  <c r="D220" i="19" s="1"/>
  <c r="D225" i="19"/>
  <c r="D224" i="19" s="1"/>
  <c r="D223" i="19" s="1"/>
  <c r="D235" i="19"/>
  <c r="D234" i="19" s="1"/>
  <c r="D233" i="19" s="1"/>
  <c r="D254" i="19"/>
  <c r="D264" i="19"/>
  <c r="D263" i="19" s="1"/>
  <c r="D262" i="19" s="1"/>
  <c r="D268" i="19"/>
  <c r="D267" i="19" s="1"/>
  <c r="D266" i="19" s="1"/>
  <c r="D337" i="19"/>
  <c r="D339" i="19"/>
  <c r="D352" i="19"/>
  <c r="D351" i="19" s="1"/>
  <c r="D354" i="19"/>
  <c r="D358" i="19"/>
  <c r="E158" i="19"/>
  <c r="D416" i="19"/>
  <c r="D415" i="19" s="1"/>
  <c r="D418" i="19"/>
  <c r="D422" i="19"/>
  <c r="D426" i="19"/>
  <c r="D425" i="19" s="1"/>
  <c r="D424" i="19" s="1"/>
  <c r="D430" i="19"/>
  <c r="D429" i="19" s="1"/>
  <c r="D428" i="19" s="1"/>
  <c r="D434" i="19"/>
  <c r="D433" i="19" s="1"/>
  <c r="D432" i="19" s="1"/>
  <c r="D439" i="19"/>
  <c r="D438" i="19" s="1"/>
  <c r="D444" i="19"/>
  <c r="E411" i="19" s="1"/>
  <c r="D448" i="19"/>
  <c r="D459" i="19"/>
  <c r="D461" i="19"/>
  <c r="D463" i="19"/>
  <c r="D476" i="19"/>
  <c r="D475" i="19" s="1"/>
  <c r="D478" i="19"/>
  <c r="E134" i="19" s="1"/>
  <c r="D466" i="19"/>
  <c r="D468" i="19"/>
  <c r="D470" i="19"/>
  <c r="E171" i="19" s="1"/>
  <c r="D473" i="19"/>
  <c r="D472" i="19" s="1"/>
  <c r="D483" i="19"/>
  <c r="D482" i="19" s="1"/>
  <c r="D486" i="19"/>
  <c r="D485" i="19" s="1"/>
  <c r="D42" i="19"/>
  <c r="E159" i="19"/>
  <c r="E423" i="19"/>
  <c r="D40" i="19"/>
  <c r="E71" i="19"/>
  <c r="E73" i="19"/>
  <c r="E62" i="19"/>
  <c r="E64" i="19"/>
  <c r="E61" i="19"/>
  <c r="E49" i="19"/>
  <c r="E43" i="19"/>
  <c r="E39" i="19"/>
  <c r="E18" i="19"/>
  <c r="E362" i="19"/>
  <c r="D255" i="19"/>
  <c r="E266" i="19"/>
  <c r="E210" i="19"/>
  <c r="E172" i="19"/>
  <c r="E161" i="19"/>
  <c r="E160" i="19"/>
  <c r="E144" i="19"/>
  <c r="E139" i="19"/>
  <c r="D479" i="19"/>
  <c r="E135" i="19" s="1"/>
  <c r="E133" i="19"/>
  <c r="E364" i="19"/>
  <c r="E24" i="19"/>
  <c r="E363" i="19"/>
  <c r="E418" i="19"/>
  <c r="E371" i="19"/>
  <c r="E344" i="19"/>
  <c r="E222" i="19"/>
  <c r="E221" i="19"/>
  <c r="E361" i="19"/>
  <c r="E63" i="19"/>
  <c r="E72" i="19"/>
  <c r="E268" i="19"/>
  <c r="E269" i="19"/>
  <c r="E360" i="19"/>
  <c r="E173" i="19"/>
  <c r="E197" i="19"/>
  <c r="E162" i="19"/>
  <c r="E165" i="19"/>
  <c r="D61" i="19" l="1"/>
  <c r="D481" i="19"/>
  <c r="D443" i="19"/>
  <c r="E408" i="19" s="1"/>
  <c r="D168" i="19"/>
  <c r="E320" i="19" s="1"/>
  <c r="D146" i="19"/>
  <c r="D145" i="19" s="1"/>
  <c r="E199" i="19"/>
  <c r="D336" i="19"/>
  <c r="D335" i="19" s="1"/>
  <c r="D458" i="19"/>
  <c r="D454" i="19" s="1"/>
  <c r="D491" i="19" s="1"/>
  <c r="D465" i="19"/>
  <c r="E166" i="19" s="1"/>
  <c r="D253" i="19"/>
  <c r="D222" i="19" s="1"/>
  <c r="D261" i="19"/>
  <c r="E236" i="19"/>
  <c r="E157" i="19"/>
  <c r="E422" i="19"/>
  <c r="E42" i="19"/>
  <c r="D20" i="19"/>
  <c r="D19" i="19" s="1"/>
  <c r="D18" i="19" s="1"/>
  <c r="E143" i="19"/>
  <c r="D414" i="19"/>
  <c r="D30" i="19"/>
  <c r="D29" i="19" s="1"/>
  <c r="E373" i="19"/>
  <c r="E372" i="19"/>
  <c r="D350" i="19"/>
  <c r="E231" i="19"/>
  <c r="E416" i="19"/>
  <c r="E38" i="19"/>
  <c r="E48" i="19"/>
  <c r="D151" i="19"/>
  <c r="E156" i="19"/>
  <c r="D219" i="19"/>
  <c r="D48" i="19"/>
  <c r="D47" i="19" s="1"/>
  <c r="E175" i="19"/>
  <c r="D447" i="19"/>
  <c r="E415" i="19"/>
  <c r="D442" i="19"/>
  <c r="E196" i="19"/>
  <c r="D437" i="19"/>
  <c r="D436" i="19" s="1"/>
  <c r="E419" i="19"/>
  <c r="E226" i="19"/>
  <c r="D209" i="19"/>
  <c r="D208" i="19" s="1"/>
  <c r="D17" i="19" l="1"/>
  <c r="D327" i="19"/>
  <c r="D402" i="19"/>
  <c r="D401" i="19" s="1"/>
  <c r="D144" i="19"/>
  <c r="E223" i="19"/>
  <c r="E174" i="19"/>
  <c r="D167" i="19"/>
  <c r="D166" i="19" s="1"/>
  <c r="E142" i="19"/>
  <c r="D215" i="19"/>
  <c r="D214" i="19" s="1"/>
  <c r="D213" i="19" s="1"/>
  <c r="E191" i="19"/>
  <c r="E414" i="19"/>
  <c r="D446" i="19"/>
  <c r="D441" i="19" s="1"/>
  <c r="E407" i="19" s="1"/>
  <c r="E224" i="19"/>
  <c r="D203" i="19" l="1"/>
  <c r="D202" i="19" s="1"/>
  <c r="D143" i="19" s="1"/>
  <c r="D488" i="19" s="1"/>
  <c r="D490" i="19" s="1"/>
</calcChain>
</file>

<file path=xl/sharedStrings.xml><?xml version="1.0" encoding="utf-8"?>
<sst xmlns="http://schemas.openxmlformats.org/spreadsheetml/2006/main" count="1430" uniqueCount="434">
  <si>
    <t>Приложение № 6</t>
  </si>
  <si>
    <t>к муниципальному нормативному</t>
  </si>
  <si>
    <t>правовому акту, принятому решением</t>
  </si>
  <si>
    <t>Совета депутатов городского поселения</t>
  </si>
  <si>
    <t>Сергиев Посад</t>
  </si>
  <si>
    <t>Наименования</t>
  </si>
  <si>
    <t>ЦСР</t>
  </si>
  <si>
    <t>ВР</t>
  </si>
  <si>
    <t>Сумма   (тыс. руб.)</t>
  </si>
  <si>
    <t>02 0 00 00000</t>
  </si>
  <si>
    <t>000</t>
  </si>
  <si>
    <t>Подпрограмма 1 "Организация и проведение мероприятий в сфере культуры, физической культуры и спорта, молодежной политики"</t>
  </si>
  <si>
    <t>02 1 00 00000</t>
  </si>
  <si>
    <t>Основное мероприятие "Организация и проведение мероприятий в сфере молодежной политики"</t>
  </si>
  <si>
    <t xml:space="preserve">02 1 01 00000 </t>
  </si>
  <si>
    <t>Организация и проведение мероприятий для детей и молодежи</t>
  </si>
  <si>
    <t xml:space="preserve">02 1 01 01200 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</si>
  <si>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</si>
  <si>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</si>
  <si>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</si>
  <si>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</si>
  <si>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Предоставление субсидий бюджетным, автономным учреждениям и иным некоммерческим организациям</t>
  </si>
  <si>
    <t>600</t>
  </si>
  <si>
    <t xml:space="preserve">Субсидии бюджетным учреждениям </t>
  </si>
  <si>
    <t>610</t>
  </si>
  <si>
    <t xml:space="preserve">Субсидии автономным учреждениям </t>
  </si>
  <si>
    <t>620</t>
  </si>
  <si>
    <t>Основное мероприятие "Организация и проведение мероприятий в сфере культуры"</t>
  </si>
  <si>
    <t xml:space="preserve">02 1 02 00000 </t>
  </si>
  <si>
    <t>Организация и проведение мероприятий в сфере культуры, включая праздничные и культурно-массовые мероприятия"</t>
  </si>
  <si>
    <t xml:space="preserve">02 1 02 02200 </t>
  </si>
  <si>
    <t>Основное мероприятие "Организация и проведение мероприятий в сфере физической культуры и спорта"</t>
  </si>
  <si>
    <t xml:space="preserve">02 1 03 00000 </t>
  </si>
  <si>
    <t>Организация и проведение мероприятий в сфере физической культуры и спорта</t>
  </si>
  <si>
    <t xml:space="preserve">02 1 03 03200 </t>
  </si>
  <si>
    <t>Подпрограмма 2 "Обеспечение деятельности муниципальных учреждений в сфере культуры, физической культуры и спорта"</t>
  </si>
  <si>
    <t>02 2 00 00000</t>
  </si>
  <si>
    <t>Основное мероприятие "Обеспечение деятельности муниципальных учреждений культуры"</t>
  </si>
  <si>
    <t>02 2 01 00000</t>
  </si>
  <si>
    <t>Обеспечение деятельности муниципальных учреждений культуры</t>
  </si>
  <si>
    <t>02 2 01 01590</t>
  </si>
  <si>
    <t>Обеспечение деятельности автономных учреждений культуры</t>
  </si>
  <si>
    <t>02 2 01 02590</t>
  </si>
  <si>
    <t>Обеспечение деятельности библиотек</t>
  </si>
  <si>
    <t>02 2 01 03590</t>
  </si>
  <si>
    <t>Обеспечение деятельности театров, цирков, концертных и других организаций исполнительских искусств</t>
  </si>
  <si>
    <t>02 2 01 04590</t>
  </si>
  <si>
    <t xml:space="preserve">Обеспечение деятельности казенного учреждения культуры МКУ "Агентство культурного и социального развития" </t>
  </si>
  <si>
    <t>02 2 01 06590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</si>
  <si>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</si>
  <si>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</si>
  <si>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</si>
  <si>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</si>
  <si>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</si>
  <si>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</si>
  <si>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</si>
  <si>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</si>
  <si>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"Обеспечение деятельности муниципальных учреждений физической культуры и спорта"</t>
  </si>
  <si>
    <t>02 2 02 00000</t>
  </si>
  <si>
    <t>Обеспечение деятельности муниципальных учреждений физической культуры и спорта</t>
  </si>
  <si>
    <t>02 2 02 05590</t>
  </si>
  <si>
    <t>Подпрограмма 3 "Создание доступной среды жизнедеятельности инвалидов и других маломобильных групп населения"</t>
  </si>
  <si>
    <t>02 3 00 00000</t>
  </si>
  <si>
    <t>Основное мероприятие "Создание доступной среды жизнедеятельности инвалидов и других маломобильных групп населения"</t>
  </si>
  <si>
    <t>02 3 01 00000</t>
  </si>
  <si>
    <t>10 0 00 00000</t>
  </si>
  <si>
    <t>Подпрограмма 1 "Капитальный ремонт и ремонт муниципального жилищного фонда, поддержка жилищного фонда с высоким уровнем износа"</t>
  </si>
  <si>
    <t>10 1 00 00000</t>
  </si>
  <si>
    <t>Основное мероприятие "Ремонт муниципального жилищного фонда, поддержка жилищного фонда с высоким уровнем износа"</t>
  </si>
  <si>
    <t>10 1 01 00000</t>
  </si>
  <si>
    <t>Проведение мероприятий по капитальному ремонту и ремонту муниципального жилищного фонда</t>
  </si>
  <si>
    <t>10 1 01 00180</t>
  </si>
  <si>
    <t>Основное мероприятие "Капитальный ремонт общего имущества в многоквартирных домах"</t>
  </si>
  <si>
    <t>Взносы на капитальный ремонт общего имущества в многоквартирных домах</t>
  </si>
  <si>
    <t>Подпрограмма 2 "Капитальный ремонт и строительство объектов теплоснабжения, водоснабжения и водоотведения"</t>
  </si>
  <si>
    <t>10 2 00 00000</t>
  </si>
  <si>
    <t xml:space="preserve">Основное мероприятие "Капитальный ремонт, строительство и модернизация объектов теплоснабжения, водоснабжения и водоотведения" </t>
  </si>
  <si>
    <t>10 2 01 00000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</si>
  <si>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 </t>
  </si>
  <si>
    <t>10 2 01 00290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</si>
  <si>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</si>
  <si>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</si>
  <si>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</si>
  <si>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</si>
  <si>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3 "Энергосбережение и повышение энергетической эффективности"</t>
  </si>
  <si>
    <t>10 3 00 00000</t>
  </si>
  <si>
    <t>Основное мероприятие "Энергосбережение и повышение энергетической эффективности"</t>
  </si>
  <si>
    <t>10 3 01 00000</t>
  </si>
  <si>
    <t>Проведение мероприятий по энергосбережению и повышению энергетической эффективности</t>
  </si>
  <si>
    <t>10 3 01 00190</t>
  </si>
  <si>
    <t>Подпрограмма 4 "Газификация населенных пунктов"</t>
  </si>
  <si>
    <t>10 4 00 00000</t>
  </si>
  <si>
    <t>Основное мероприятие "Газификация населенных пунктов"</t>
  </si>
  <si>
    <t>10 4 01 00000</t>
  </si>
  <si>
    <t>Проведение мероприятий по газификации населенных пунктов</t>
  </si>
  <si>
    <t>10 4 01 00390</t>
  </si>
  <si>
    <t>11 0 00 00000</t>
  </si>
  <si>
    <t>Основное мероприятие "Финансовая поддержка субъектам малого и среднего предпринимательства"</t>
  </si>
  <si>
    <t>11 0 01 00000</t>
  </si>
  <si>
    <t>Оказание финансовой поддержки субъектам малого и среднего предпринимательства</t>
  </si>
  <si>
    <t>11 0 01 00170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</si>
  <si>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</si>
  <si>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</si>
  <si>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14 0 00 00000</t>
  </si>
  <si>
    <t>Подпрограмма 1 "Создание условий для предоставления транспортных услуг населению и организация транспортного обслуживания населения"</t>
  </si>
  <si>
    <t>14 1 00 00000</t>
  </si>
  <si>
    <t>Основное мероприятие "Организации транспортного обслуживания населения"</t>
  </si>
  <si>
    <t>14 1 01 00000</t>
  </si>
  <si>
    <t>Межбюджетные трансферты Сергиево-Посадскому муниципальному району на  осуществление части полномочий  по созданию условий для обеспечения жителей поселения услугами связи, для предоставления транспортных услуг населению и организации транспортного обслуживания населения в границах поселения</t>
  </si>
  <si>
    <t>14 1 01 08804</t>
  </si>
  <si>
    <t>Межбюджетные трансферты</t>
  </si>
  <si>
    <t>500</t>
  </si>
  <si>
    <t>Иные межбюджетные трансферты</t>
  </si>
  <si>
    <t>540</t>
  </si>
  <si>
    <t xml:space="preserve">Мероприятия по организации транспортного обслуживания населения </t>
  </si>
  <si>
    <t>14 1 01 09140</t>
  </si>
  <si>
    <t xml:space="preserve">Подпрограмма 2 "Развитие и функционирование улично – дорожной сети автомобильных дорог  и обеспечение безопасности дорожного движения"  </t>
  </si>
  <si>
    <t>14 2 00 00000</t>
  </si>
  <si>
    <t>Основное мероприятие "Капитальный ремонт и ремонт автомобильных дорог общего пользования городского поселения"</t>
  </si>
  <si>
    <t>14 2 01 00000</t>
  </si>
  <si>
    <t>Межбюджетные трансферты Сергиево-Посадскому муниципальному району на исполнение переданных полномочий (части полномочий) по дорожному хозяйству (дорожные фонды)</t>
  </si>
  <si>
    <t>14 2 01 08004</t>
  </si>
  <si>
    <t>Основное мероприятие "Капитальный ремонт и ремонт дворовых территорий многоквартирных домов городского поселения"</t>
  </si>
  <si>
    <t>14 2 02 00000</t>
  </si>
  <si>
    <t>00</t>
  </si>
  <si>
    <t>Основное мероприятие "Содержание улично-дорожной сети и проведение мероприятий по обеспечению безопасности движения"</t>
  </si>
  <si>
    <t>14 2 03 00000</t>
  </si>
  <si>
    <t>14 2 03 08004</t>
  </si>
  <si>
    <t>Подпрограмма 3 "Обеспечивающая подпрограмма"</t>
  </si>
  <si>
    <t>14 3 00 00000</t>
  </si>
  <si>
    <t>Основное мероприятие "Исполнение переданных полномочий (части полномочий) в сфере дорожного хозяйства"</t>
  </si>
  <si>
    <t>14 3 01 00000</t>
  </si>
  <si>
    <t>Межбюджетные трансферты  Сергиево-Посадскому муниципальному району на исполнение переданных полномочий (части полномочий) в сфере дорожного хозяйства</t>
  </si>
  <si>
    <t>14 3 01 08004</t>
  </si>
  <si>
    <t>Основное мероприятие "Исполнение переданных полномочий (части полномочий) по созданию условий для обеспечения жителей поселения услугами связи и для предоставления транспортных услуг населению"</t>
  </si>
  <si>
    <t>14 3 02 00000</t>
  </si>
  <si>
    <t>21 0 00 00000</t>
  </si>
  <si>
    <t>Основное мероприятие "Переселение  граждан из аварийного жилищного фонда"</t>
  </si>
  <si>
    <t>21 0 01 00000</t>
  </si>
  <si>
    <t xml:space="preserve">Обеспечение мероприятий по переселению граждан из аварийного жилищного фонда  </t>
  </si>
  <si>
    <t>21 0 01 S9602</t>
  </si>
  <si>
    <t>71 0 00 00000</t>
  </si>
  <si>
    <t>Подпрограмма "Управление муниципальным имуществом"</t>
  </si>
  <si>
    <t>71 2 00 00000</t>
  </si>
  <si>
    <t>Основное мероприятие "Оценка недвижимости, признание прав и регулирование отношений по муниципальной собственности"</t>
  </si>
  <si>
    <t>71 2 01 00000</t>
  </si>
  <si>
    <t>Оценка недвижимости, признание прав и регулирование отношений по муниципальной собственности</t>
  </si>
  <si>
    <t>71 2 01 00120</t>
  </si>
  <si>
    <t>72 0 01 09110</t>
  </si>
  <si>
    <t>Основное мероприятие "Организация и осуществление мероприятий по гражданской обороне"</t>
  </si>
  <si>
    <t>72 0 02 00000</t>
  </si>
  <si>
    <t>Организация и осуществление мероприятий по гражданской обороне</t>
  </si>
  <si>
    <t>72 0 02 09120</t>
  </si>
  <si>
    <t>Основное мероприятие "Проведение мероприятий по профилактике терроризма и экстремизма на территории городского поселения"</t>
  </si>
  <si>
    <t>72 0 03 00000</t>
  </si>
  <si>
    <t>Проведение мероприятий по профилактике терроризма и экстремизма на территории городского поселения</t>
  </si>
  <si>
    <t>72 0 03 00130</t>
  </si>
  <si>
    <t>Основное мероприятие "Обеспечение первичных мер пожарной безопасности"</t>
  </si>
  <si>
    <t>72 0 04 00000</t>
  </si>
  <si>
    <t>Обеспечение первичных мер пожарной безопасности</t>
  </si>
  <si>
    <t>72 0 04 09130</t>
  </si>
  <si>
    <t>72 0 05 00000</t>
  </si>
  <si>
    <t>75 0 00 00000</t>
  </si>
  <si>
    <t xml:space="preserve">Основное мероприятие "Комплексное благоустройство, включая озеленение, уличное освещение и содержание внутриквартальных дорог" </t>
  </si>
  <si>
    <t>75 0 02 00000</t>
  </si>
  <si>
    <t xml:space="preserve">Проведение мероприятий по комплексному благоустройству, включая озеленение, уличное освещение и содержание внутриквартальных дорог </t>
  </si>
  <si>
    <t>75 0 02 11200</t>
  </si>
  <si>
    <t>Основное мероприятие "Обеспечение деятельности казенного учреждения"</t>
  </si>
  <si>
    <t>75 0 03 00000</t>
  </si>
  <si>
    <t>Обеспечение деятельности казенного учреждения МКУ "Служба городских кладбищ Сергиев Посада"</t>
  </si>
  <si>
    <t>75 0 03 11500</t>
  </si>
  <si>
    <t>79 0 00 00000</t>
  </si>
  <si>
    <t>Основное мероприятие "Обеспечение жильем молодых семей"</t>
  </si>
  <si>
    <t>79 0 01 00000</t>
  </si>
  <si>
    <t>Софинансирование расходов по реализации подпрограммы "Обеспечение жильем молодых семей" государственной программы Московской области "Жилище"</t>
  </si>
  <si>
    <t>79 0 01 L0200</t>
  </si>
  <si>
    <t>Социальное обеспечение и иные выплаты населению</t>
  </si>
  <si>
    <t>300</t>
  </si>
  <si>
    <t>Социальные выплаты гражданам, кроме публичных
нормативных социальных выплат</t>
  </si>
  <si>
    <t>320</t>
  </si>
  <si>
    <t>80 0 00 00000</t>
  </si>
  <si>
    <t xml:space="preserve">Основное мероприятие "Улучшение жилищных условий семей, имеющих семь и более детей" </t>
  </si>
  <si>
    <t>80 0 01 00000</t>
  </si>
  <si>
    <t xml:space="preserve">Мероприятия по улучшению жилищных условий семей, имеющих семь и более детей </t>
  </si>
  <si>
    <t>80 0 01 S0190</t>
  </si>
  <si>
    <t>81 0 00 00000</t>
  </si>
  <si>
    <t>Обеспечивающая подпрограмма</t>
  </si>
  <si>
    <t>81 1 00 00000</t>
  </si>
  <si>
    <t>Основное мероприятие "Создание условий для реализации полномочий органов местного самоуправления"</t>
  </si>
  <si>
    <t>81 1 01 00000</t>
  </si>
  <si>
    <t>Обеспечение деятельности Главы муниципального образования</t>
  </si>
  <si>
    <t>Расходы на выплаты персоналу государственных (муниципальных) органов</t>
  </si>
  <si>
    <t>120</t>
  </si>
  <si>
    <t>Обеспечение деятельности центрального аппарата Администрации</t>
  </si>
  <si>
    <t>81 1 01 02000</t>
  </si>
  <si>
    <t>81 1 02 00000</t>
  </si>
  <si>
    <t>Обеспечение деятельности казенного учреждения МКУ "Организационно-хозяйственный центр"</t>
  </si>
  <si>
    <t>81 1 02 07590</t>
  </si>
  <si>
    <t>Основное мероприятие "Социальное обеспечение"</t>
  </si>
  <si>
    <t>81 1 03 00000</t>
  </si>
  <si>
    <t>Доплаты к пенсиям муниципальных служащих</t>
  </si>
  <si>
    <t>81 1 03 00040</t>
  </si>
  <si>
    <t>Публичные нормативные социальные выплаты гражданам</t>
  </si>
  <si>
    <t>310</t>
  </si>
  <si>
    <t>Основное мероприятие "Осуществление закупок для муниципальных нужд"</t>
  </si>
  <si>
    <t>81 0 04 00000</t>
  </si>
  <si>
    <t>Межбюджетные трансферты  Сергиево-Посадскому муниципальному району на исполнение переданных полномочий (части полномочий) по осуществлению закупок для муниципальных нужд</t>
  </si>
  <si>
    <t>81 1 04 09004</t>
  </si>
  <si>
    <t>Основное мероприятие "Составление проекта бюджета поселения, кассовое обслуживание исполнения бюджета поселения, составление отчета о кассовом исполнении бюджета поселения"</t>
  </si>
  <si>
    <t>Межбюджетные трансферты  Сергиево-Посадскому муниципальному району на исполнение переданных полномочий (части полномочий) по составлению проекта бюджета поселения, кассовому обслуживанию исполнения бюджета поселения, составлению отчета о кассовом исполнении бюджета поселения</t>
  </si>
  <si>
    <t>81 1 05 07004</t>
  </si>
  <si>
    <t>82 0 00 00000</t>
  </si>
  <si>
    <t>Основное мероприятие "Процентные платежи по долговым обязательствам"</t>
  </si>
  <si>
    <t>82 0 01 00000</t>
  </si>
  <si>
    <t>Процентные платежи по долговым обязательствам</t>
  </si>
  <si>
    <t>82 0 01 00020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</si>
  <si>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</si>
  <si>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</si>
  <si>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</si>
  <si>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</si>
  <si>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83 0 00 00000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</si>
  <si>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электронном средстве массовой информации"</t>
  </si>
  <si>
    <t>83 0 01 00000</t>
  </si>
  <si>
    <t>Мероприятия по информированию населения о значимых событиях и деятельности органов местного самоуправления  городского поселения в электронном средстве массовой информации</t>
  </si>
  <si>
    <t>83 0 01 09160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</si>
  <si>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печатном средстве массовой информации"</t>
  </si>
  <si>
    <t>83 0 02 00000</t>
  </si>
  <si>
    <t xml:space="preserve">Мероприятия по информированию населения о значимых событиях  и деятельности органов местного самоуправления городского поселения в печатном средстве массовой информации </t>
  </si>
  <si>
    <t>83 0 02 09170</t>
  </si>
  <si>
    <t>Руководство и управление в сфере установленных функций  органов местного самоуправления</t>
  </si>
  <si>
    <t>95 0 00 00000</t>
  </si>
  <si>
    <t>Центральный аппарат</t>
  </si>
  <si>
    <t>95 0 00 04000</t>
  </si>
  <si>
    <t>Председатель представительного органа муниципального образования</t>
  </si>
  <si>
    <t>95 0 00 09010</t>
  </si>
  <si>
    <t>Депутаты представительного органа муниципального образования</t>
  </si>
  <si>
    <t>95 0 00 09020</t>
  </si>
  <si>
    <t>Контрольно-счетный орган муниципального образования</t>
  </si>
  <si>
    <t>95 0 00 05000</t>
  </si>
  <si>
    <t>Межбюджетные трансферты  Сергиево-Посадскому муниципальному району на исполнение переданных полномочий по осуществлению внешнего муниципального финансового контроля</t>
  </si>
  <si>
    <t>95 0 00 07704</t>
  </si>
  <si>
    <t>Непрограммные расходы бюджета</t>
  </si>
  <si>
    <t>99 0 00 00000</t>
  </si>
  <si>
    <t>Резервные фонды местных администраций</t>
  </si>
  <si>
    <t>99 0 00 02000</t>
  </si>
  <si>
    <t>Резервные средства</t>
  </si>
  <si>
    <t>870</t>
  </si>
  <si>
    <t>Мероприятия по погашению кредиторской задолженности прошлых лет по выполненным работам в сфере благоустройства и капитального ремонта жилищного фонда по решениям Арбитражного суда Московской области</t>
  </si>
  <si>
    <t>99 0 00 99190</t>
  </si>
  <si>
    <t>ВСЕГО РАСХОДОВ</t>
  </si>
  <si>
    <t>Исполнение судебных актов</t>
  </si>
  <si>
    <t>830</t>
  </si>
  <si>
    <t>14 2 02 S0240</t>
  </si>
  <si>
    <t>14 3 02 08804</t>
  </si>
  <si>
    <t>10 1 02 00280</t>
  </si>
  <si>
    <t>10 1 02 00000</t>
  </si>
  <si>
    <t>14 2 01 S0240</t>
  </si>
  <si>
    <t>Проведение выборов и референдумов</t>
  </si>
  <si>
    <t>Специальные расходы</t>
  </si>
  <si>
    <t>880</t>
  </si>
  <si>
    <t>94 0 00 00000</t>
  </si>
  <si>
    <t>Основное мероприятие "Модернизация линий уличного освещения (замена лампочек и технического оборудования)"</t>
  </si>
  <si>
    <t xml:space="preserve">10 3 02 00000 </t>
  </si>
  <si>
    <t>Модернизация линий уличного освещения (замена лампочек и технического оборудования)</t>
  </si>
  <si>
    <t>10 3 02 01190</t>
  </si>
  <si>
    <t xml:space="preserve">02 4 00 00000 </t>
  </si>
  <si>
    <t xml:space="preserve">02 4 01 00000 </t>
  </si>
  <si>
    <t>Подпрограмма 4 " Благоустройство парка"</t>
  </si>
  <si>
    <t xml:space="preserve">Основное мероприятие "Благоустройство парка" </t>
  </si>
  <si>
    <t xml:space="preserve">Организация и проведение мероприятий по благоустройству парка </t>
  </si>
  <si>
    <t xml:space="preserve">Мероприятия по переселению граждан из аварийного жилищного фонда  </t>
  </si>
  <si>
    <t>21 0 01 09603</t>
  </si>
  <si>
    <t>02 3 01 00270</t>
  </si>
  <si>
    <t xml:space="preserve">Распределение бюджетных ассигнований по целевым статьям (муниципальным программам городского поселения Сергиев Посад и непрограммным направлениям деятельности), группам и подгруппам видов расходов классификации расходов бюджета городского поселения  Сергиев Посад на 2017 год  </t>
  </si>
  <si>
    <t>Межбюджетные трансферты Сергиево-Посадскому муниципальному району на исполнение переданных полномочий (части полномочий) по дорожному хозяйству (дорожные фонды) на капитальный ремонт и ремонт автомобильных дорог общего пользования городского поселения</t>
  </si>
  <si>
    <t xml:space="preserve">Межбюджетные трансферты Сергиево-Посадскому муниципальному району на исполнение переданных полномочий (части полномочий) по дорожному хозяйству (дорожные фонды) на реализацию мероприятий государственной программы Московской области по капитальному ремонту и ремонту автомобильных дорог общего пользования </t>
  </si>
  <si>
    <t>Межбюджетные трансферты Сергиево-Посадскому муниципальному району на исполнение переданных полномочий (части полномочий) по дорожному хозяйству (дорожные фонды) на капитальный ремонт и ремонт дворовых территорий многоквартирных домов городского поселения и проездов к ним</t>
  </si>
  <si>
    <t>Межбюджетные трансферты Сергиево-Посадскому муниципальному району на исполнение переданных полномочий (части полномочий) по дорожному хозяйству (дорожные фонды) на реализацию мероприятий государственной программы Московской области  по капитальному ремонту и ремонту дворовых территорий многоквартирных домов городского поселения и проездов к ним</t>
  </si>
  <si>
    <t>Проведение выборов представительного органа  городского поселения Сергиев Посад</t>
  </si>
  <si>
    <t>Муниципальная программа "Развитие сферы культуры, спорта и молодежного досуга в городском поселении Сергиев Посад"</t>
  </si>
  <si>
    <t>Муниципальная программа "Комплексное развитие коммунальной инфраструктуры на территории городского поселения Сергиев Посад"</t>
  </si>
  <si>
    <t>Муниципальная программа "Развитие субъектов малого и среднего предпринимательства в городском поселении Сергиев Посад"</t>
  </si>
  <si>
    <t>Муниципальная программа "Развитие и функционирование дорожно-транспортного комплекса городского поселения Сергиев Посад"</t>
  </si>
  <si>
    <t xml:space="preserve">Муниципальная программа "Переселение граждан из аварийного жилищного фонда  в городском поселении Сергиев Посад" </t>
  </si>
  <si>
    <t>Муниципальная программа "Управление муниципальным имуществом и земельными ресурсами в городском поселении Сергиев Посад"</t>
  </si>
  <si>
    <t>Муниципальная программа "Комплексное благоустройство территории городского поселения Сергиев Посад"</t>
  </si>
  <si>
    <t>Муниципальная программа "Обеспечение жильем молодых семей городского поселения Сергиев Посад"</t>
  </si>
  <si>
    <t>Муниципальная программа "Улучшение жилищных условий семей, имеющих семь и более детей в городском поселении Сергиев Посад"</t>
  </si>
  <si>
    <t>Муниципальная программа "Организация муниципального управления в городском поселении Сергиев Посад"</t>
  </si>
  <si>
    <t>Муниципальная программа "Управление муниципальными финансами городского поселения Сергиев Посад"</t>
  </si>
  <si>
    <t>Муниципальная программа "Реализация информационной политики и развития средств массовой информации городского поселения Сергиев Посад"</t>
  </si>
  <si>
    <t>460</t>
  </si>
  <si>
    <t>94 0 00 02230</t>
  </si>
  <si>
    <t>21 0 01 09602</t>
  </si>
  <si>
    <t>Обеспечение мероприятий по переселению граждан из аварийного жилищного фонда  за счет средств бюджета Московской области</t>
  </si>
  <si>
    <t>Подпрограмма 5 "Поддержка творческой деятельности театра"</t>
  </si>
  <si>
    <t>Организация и проведение мероприятий по поддержке творческой деятельности театра</t>
  </si>
  <si>
    <t xml:space="preserve">02 5 00 00000 </t>
  </si>
  <si>
    <t xml:space="preserve">02 5 01 00000 </t>
  </si>
  <si>
    <t>75 0 02 88350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</si>
  <si>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</si>
  <si>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Дополнительные мероприятия по развитию жилищно-коммунального хозяйства и социально-культурной сферы (благоустройство прилегающей территории к физкультурно-оздоровительному комплексу с крытым катком с устройством проезда к нему) за счет средств бюджета Сергиево-Посадского муниципального района</t>
  </si>
  <si>
    <t>Организация и проведение мероприятий по созданию доступной среды жизнедеятельности инвалидов и других маломобильных групп населения на территории парка</t>
  </si>
  <si>
    <t xml:space="preserve">(в редакции  муниципального нормативного </t>
  </si>
  <si>
    <t xml:space="preserve">правового акта, принятого решением </t>
  </si>
  <si>
    <t>от ____________  № __________________)</t>
  </si>
  <si>
    <t>от 19.12.2016  № 3-47/330-ГС</t>
  </si>
  <si>
    <t xml:space="preserve">02 1 02 04400 </t>
  </si>
  <si>
    <t>Дополнительные мероприятия по развитию жилищно-коммунального хозяйства и социально-культурной сферы за счет средств бюджета Московской области</t>
  </si>
  <si>
    <t>02 1 01 04400</t>
  </si>
  <si>
    <t xml:space="preserve">02 1 01 04400 </t>
  </si>
  <si>
    <t>95 0 00 01000</t>
  </si>
  <si>
    <t>Межбюджетные трансферты Сергиево-Посадскому муниципальному району на исполнение переданных полномочий (части полномочий) по дорожному хозяйству (дорожные фонды) на реализацию мероприятий по Создание доступной среды жизнедеятельности инвалидов и других маломобильных групп населения</t>
  </si>
  <si>
    <t>14 2 04 00000</t>
  </si>
  <si>
    <t>Основное мероприятие  "Ремонт подъездов многоквартирных домов"</t>
  </si>
  <si>
    <t>Проведение мероприятий по ремонту подъездов многоквартирных домов</t>
  </si>
  <si>
    <t>10 1 03 00000</t>
  </si>
  <si>
    <t>10 1 04 00000</t>
  </si>
  <si>
    <t>10 1 03 S0950</t>
  </si>
  <si>
    <t xml:space="preserve">Основное мероприятие "Создание доступной среды жизнедеятельности инвалидов и других маломобильных групп населения в сфере жилищного хозяйства "  </t>
  </si>
  <si>
    <t>10 1 04 00380</t>
  </si>
  <si>
    <t>Подпрограмма 6 "Развитие туризма на территории городского поселения Сергиев Посад"</t>
  </si>
  <si>
    <t>Основное мероприятие "Развитие туристской инфраструктуры"</t>
  </si>
  <si>
    <t xml:space="preserve">Благоустройство туристских зон в рамках реализации мероприятий по подготовке и проведению чемпионата мира по футболу в 2018 году в Российской Федерации </t>
  </si>
  <si>
    <t xml:space="preserve">Благоустройство туристских и пешеходных зон в рамках реализации мероприятий по подготовке и проведению чемпионата мира по футболу в 2018 году в Российской Федерации </t>
  </si>
  <si>
    <t>02 6 00 00000</t>
  </si>
  <si>
    <t>02 6 01 00000</t>
  </si>
  <si>
    <t>02 6 01 88820</t>
  </si>
  <si>
    <t>Основное мероприятие "Формирование комфортной городской среды"</t>
  </si>
  <si>
    <t>Реализации мероприятий по подготовке и проведению чемпионата мира по футболу в 2018 году в Российской Федерации</t>
  </si>
  <si>
    <t>75 0 01 00000</t>
  </si>
  <si>
    <t xml:space="preserve">Мероприятия по обеспечению жильем молодых семей за счет средств, перечисляемых из федерального бюджета </t>
  </si>
  <si>
    <t xml:space="preserve">Мероприятия по обеспечению жильем молодых семей за счет средств бюджета Московской области </t>
  </si>
  <si>
    <t>Основное мероприятие "Создание доступной среды жизнедеятельности инвалидов и других маломобильных групп населения в сфере дорожного хозяйства"</t>
  </si>
  <si>
    <t>14 2 04 08014</t>
  </si>
  <si>
    <t>14 2 02 08004</t>
  </si>
  <si>
    <t>Субсидии юридическим лицам (кроме некоммерческих
организаций), индивидуальным предпринимателям, физическим лицам - производителям товаров, работ, услуг</t>
  </si>
  <si>
    <t>Проведение мероприятий по ремонту подъездов многоквартирных домов за счет средств бюджета Московской области</t>
  </si>
  <si>
    <t>10 1 03 60950</t>
  </si>
  <si>
    <t>Проведение мероприятий по созданию доступной среды жизнедеятельности инвалидов и других маломобильных групп населения</t>
  </si>
  <si>
    <t>Основное мероприятие "Проведение мероприятий по капитальному ремонту гидротехнических сооружений, находящихся в муниципальной собственности"</t>
  </si>
  <si>
    <t>72 0 05 61160</t>
  </si>
  <si>
    <t>72 0 05 S1160</t>
  </si>
  <si>
    <t>14 2 01 60240</t>
  </si>
  <si>
    <t>14 2 02 60240</t>
  </si>
  <si>
    <t xml:space="preserve">Организация и проведение мероприятий по поддержке творческой деятельности театра за счет средств бюджета Московской области </t>
  </si>
  <si>
    <t xml:space="preserve">02 5 01 R5580 </t>
  </si>
  <si>
    <t>Межбюджетные трансферты Сергиево-Посадскому муниципальному району на исполнение переданных полномочий (части полномочий) по дорожному хозяйству (дорожные фонды) на реализацию мероприятий государственной программы Московской области по капитальному ремонту и ремонту автомобильных дорог общего пользования  за счет средств бюджета Московской области</t>
  </si>
  <si>
    <t>Капитальный ремонт гидротехнических сооружений, находящихся в муниципальной собственности за счет средств бюджета Московской области</t>
  </si>
  <si>
    <t>Капитальный ремонт гидротехнических сооружений, находящихся в муниципальной собственности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</si>
  <si>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</si>
  <si>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</si>
  <si>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Основное мероприятие "Организация обеспечения бесперебойной поставки тепловой энергии и поставки горячей воды населению, в том числе в случае неисполнения теплоснабжающими организациями своих обязательств, включая работы по подготовке к зиме, погашению задолженности, приводящей к снижению надежности теплоснабжения, водоснабжения, водоотведения; муниципальные гарантии и др."</t>
  </si>
  <si>
    <t>10 2 02 61430</t>
  </si>
  <si>
    <t>10 2 02 00000</t>
  </si>
  <si>
    <t>02 6 01 L555F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</si>
  <si>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  за счет средств федерального бюджета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</si>
  <si>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  за счет средств бюджета Московской области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</si>
  <si>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  за счет средств бюджета Московской области, включая средства федерального бюджета</t>
  </si>
  <si>
    <t xml:space="preserve">10 3 03 00000 </t>
  </si>
  <si>
    <t>10 3 03 01191</t>
  </si>
  <si>
    <t>Основное мероприятие "Приобретение техники для нужд благоустройства"</t>
  </si>
  <si>
    <t>Приобретение техники для нужд благоустройства за счет средств бюджета Московской области</t>
  </si>
  <si>
    <t xml:space="preserve">Приобретение техники для нужд благоустройства </t>
  </si>
  <si>
    <t>75 0 01 61360</t>
  </si>
  <si>
    <t>75 0 01 S1360</t>
  </si>
  <si>
    <t>Дополнительные мероприятия по развитию жилищно-коммунального хозяйства и социально-культурной сферы (проведение мероприятий по комплексному благоустройству) за счет средств бюджета Сергиево-Посадского муниципального района</t>
  </si>
  <si>
    <t>75 0 02 88820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</si>
  <si>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 за счет средств бюджета Московской области, включая средства федерального бюджета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</si>
  <si>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 за счет средств федерального бюджета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</si>
  <si>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 за счет средств бюджета Московской области</t>
  </si>
  <si>
    <t>75 0 04 00000</t>
  </si>
  <si>
    <t>75 0 04 R555F</t>
  </si>
  <si>
    <t>75 0 04 L555F</t>
  </si>
  <si>
    <t>Реализация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  за счет средств бюджета Московской области, включая средства федерального бюджета</t>
  </si>
  <si>
    <t>Реализация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  за счет средств, перечисляемых из федерального бюджета</t>
  </si>
  <si>
    <t>Реализация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бюджета Московской области</t>
  </si>
  <si>
    <t>02 3 01 R0271</t>
  </si>
  <si>
    <t xml:space="preserve">Основное мероприятие "Поддержка творческой деятельности театра за счет средств" </t>
  </si>
  <si>
    <t>Организация и проведение мероприятий по поддержке творческой деятельности театра за счет средств бюджета Московской области, включая средства федерального бюджета</t>
  </si>
  <si>
    <t>Организация и проведение мероприятий по поддержке творческой деятельности театра за счет средств, перечисляемых из федерального бюджета</t>
  </si>
  <si>
    <t xml:space="preserve">02 5 01 L5580 </t>
  </si>
  <si>
    <t xml:space="preserve">Мероприятия по обеспечению жильем молодых семей за счет средств бюджета Московской области, включая средства федерального бюджета </t>
  </si>
  <si>
    <t xml:space="preserve">Социальные выплаты гражданам, кроме публичных
нормативных социальных выплат
</t>
  </si>
  <si>
    <t>79 0 01 R0200</t>
  </si>
  <si>
    <t>Мероприятия по улучшению жилищных условий семей, имеющих семь и более детей за счет средств бюджета Московской области</t>
  </si>
  <si>
    <t>80 0 01 60190</t>
  </si>
  <si>
    <t xml:space="preserve">02 4 01 R555F </t>
  </si>
  <si>
    <t xml:space="preserve">02 4 01 L555F </t>
  </si>
  <si>
    <t xml:space="preserve">Реализация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
</t>
  </si>
  <si>
    <t>02 3 01 L0271</t>
  </si>
  <si>
    <t>10 3 03 S2630</t>
  </si>
  <si>
    <t>75 0 04 88820</t>
  </si>
  <si>
    <t>Межбюджетные трансферты Сергиево-Посадскому муниципальному району на исполнение переданных полномочий (части полномочий) по дорожному хозяйству (дорожные фонды) на реализацию мероприятий государственной программы Московской области  по капитальному ремонту и ремонту дворовых территорий многоквартирных домов городского поселения и проездов к ним за счет средств бюджета Московской области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</si>
  <si>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 за счет средств бюджета Московской области, включая средства федерального бюджета  </t>
  </si>
  <si>
    <t>14 2 02 R555F</t>
  </si>
  <si>
    <t xml:space="preserve"> 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 за счет средств бюджета федерального бюджета  </t>
  </si>
  <si>
    <t xml:space="preserve"> 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 за счет средств бюджета Московской области</t>
  </si>
  <si>
    <t>14 2 02 L555F</t>
  </si>
  <si>
    <t>Обеспечение бесперебойной поставки горячего водоснабжения и теплоснабжения населению Сергиево-Посадского муниципального района, в том числе, входящих в его состав поселений</t>
  </si>
  <si>
    <t>10 2 02 88970</t>
  </si>
  <si>
    <t>10 3 03 62630</t>
  </si>
  <si>
    <t>Прочая закупка товаров, работ и услуг для обеспечения
государственных (муниципальных) нужд</t>
  </si>
  <si>
    <t>244</t>
  </si>
  <si>
    <t xml:space="preserve">Бюджетные инвестиции
</t>
  </si>
  <si>
    <t xml:space="preserve"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
</t>
  </si>
  <si>
    <t xml:space="preserve"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 </t>
  </si>
  <si>
    <t>79 0 01 60200</t>
  </si>
  <si>
    <t xml:space="preserve">Социальные выплаты гражданам, кроме публичных
нормативных социальных выплат
</t>
  </si>
  <si>
    <t>Мероприятия по обеспечению жильем молодых семей</t>
  </si>
  <si>
    <t>79 0 01 S0200</t>
  </si>
  <si>
    <t>Мероприятия по повышению заработной платы работникам муниципальных учреждений в сфере культуры за счет средств бюджета Московской области</t>
  </si>
  <si>
    <t>Мероприятия по повышению заработной платы работникам муниципальных учреждений в сфере культуры</t>
  </si>
  <si>
    <t>02 2 03 00000</t>
  </si>
  <si>
    <t>02 2 03 60440</t>
  </si>
  <si>
    <t>02 2 03 S0440</t>
  </si>
  <si>
    <t>81 1 05 00000</t>
  </si>
  <si>
    <t>Реализация отдельных мероприятий муниципальной программы за счет средств Сергиево-Посадского муниципального района, предоставленных за счет средств бюджета Московской области</t>
  </si>
  <si>
    <t xml:space="preserve">Мероприятия по капитальному ремонту и ремонту дворовых территорий многоквартирных домов городского поселения и проездов к ним  </t>
  </si>
  <si>
    <t xml:space="preserve"> Иные бюджетные ассигнования
</t>
  </si>
  <si>
    <t xml:space="preserve">Основное мероприятие "Повышение заработной платы работникам муниципальных учреждений культуры"
</t>
  </si>
  <si>
    <t>Налоги, сборы и иные платежи</t>
  </si>
  <si>
    <t>71 2 01 02120</t>
  </si>
  <si>
    <t xml:space="preserve">Муниципальная программа "Обеспечение безопасности жизнедеятельности населения городского поселения Сергиев Посад" </t>
  </si>
  <si>
    <t>72 0 00 00000</t>
  </si>
  <si>
    <t>Основное мероприятие "Предупреждение и ликвидация последствий чрезвычайных ситуаций и стихийных бедствий природного и техногенного характера"</t>
  </si>
  <si>
    <t>72 0 01 00000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</si>
  <si>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</si>
  <si>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Основное мероприятие «"Устройство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город"»</t>
  </si>
  <si>
    <t xml:space="preserve">Мероприятия по устройству и капитальному ремонту электросетевого хозяйства, систем наружного освещения и архитектурно-художественного освещения в рамках реализации приоритетного проекта "Светлый город" </t>
  </si>
  <si>
    <t>Мероприятия по устройству и капитальному ремонту электросетевого хозяйства, систем наружного освещения и архитектурно-художественного освещения в рамках реализации приоритетного проекта "Светлый город"  за счет средств бюджета Московской области</t>
  </si>
  <si>
    <t xml:space="preserve">Прочие мероприятия по устройству и капитальному ремонту электросетевого хозяйства, систем наружного освещения и архитектурно-художественного освещения в рамках реализации приоритетного проекта "Светлый город" </t>
  </si>
  <si>
    <t>02 6 01 R555F</t>
  </si>
  <si>
    <t>02 1 03 04400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</si>
</sst>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Fill="1"/>
    <xf numFmtId="0" fontId="0" fillId="0" borderId="1" xfId="0" applyFill="1" applyBorder="1"/>
    <xf numFmtId="164" fontId="0" fillId="0" borderId="1" xfId="0" applyNumberFormat="1" applyFill="1" applyBorder="1"/>
    <xf numFmtId="164" fontId="0" fillId="0" borderId="0" xfId="0" applyNumberFormat="1"/>
    <xf numFmtId="0" fontId="1" fillId="0" borderId="0" xfId="0" applyFont="1" applyFill="1"/>
    <xf numFmtId="164" fontId="0" fillId="0" borderId="2" xfId="0" applyNumberFormat="1" applyFill="1" applyBorder="1"/>
    <xf numFmtId="164" fontId="1" fillId="0" borderId="0" xfId="0" applyNumberFormat="1" applyFont="1" applyFill="1"/>
    <xf numFmtId="0" fontId="3" fillId="0" borderId="0" xfId="0" applyFont="1" applyFill="1"/>
    <xf numFmtId="4" fontId="1" fillId="0" borderId="0" xfId="0" applyNumberFormat="1" applyFont="1" applyFill="1"/>
    <xf numFmtId="164" fontId="0" fillId="0" borderId="0" xfId="0" applyNumberFormat="1" applyBorder="1"/>
    <xf numFmtId="164" fontId="1" fillId="0" borderId="4" xfId="0" applyNumberFormat="1" applyFont="1" applyFill="1" applyBorder="1" applyAlignment="1">
      <alignment horizontal="center" wrapText="1"/>
    </xf>
    <xf numFmtId="164" fontId="0" fillId="0" borderId="0" xfId="0" applyNumberFormat="1" applyFill="1"/>
    <xf numFmtId="164" fontId="0" fillId="0" borderId="0" xfId="0" applyNumberFormat="1" applyFill="1" applyAlignment="1">
      <alignment wrapText="1"/>
    </xf>
    <xf numFmtId="4" fontId="0" fillId="0" borderId="0" xfId="0" applyNumberFormat="1" applyFill="1"/>
    <xf numFmtId="164" fontId="0" fillId="0" borderId="0" xfId="0" applyNumberFormat="1" applyFill="1" applyBorder="1"/>
    <xf numFmtId="164" fontId="1" fillId="0" borderId="0" xfId="0" applyNumberFormat="1" applyFont="1" applyFill="1" applyBorder="1"/>
    <xf numFmtId="0" fontId="0" fillId="0" borderId="0" xfId="0" applyFont="1" applyFill="1"/>
    <xf numFmtId="164" fontId="0" fillId="0" borderId="0" xfId="0" applyNumberFormat="1" applyFont="1" applyFill="1"/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/>
    <xf numFmtId="164" fontId="2" fillId="0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wrapText="1"/>
    </xf>
    <xf numFmtId="164" fontId="0" fillId="0" borderId="1" xfId="0" applyNumberFormat="1" applyFont="1" applyFill="1" applyBorder="1"/>
    <xf numFmtId="164" fontId="1" fillId="0" borderId="6" xfId="0" applyNumberFormat="1" applyFont="1" applyFill="1" applyBorder="1" applyAlignment="1"/>
    <xf numFmtId="49" fontId="1" fillId="0" borderId="1" xfId="0" applyNumberFormat="1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Fill="1"/>
    <xf numFmtId="0" fontId="4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wrapText="1"/>
    </xf>
    <xf numFmtId="49" fontId="1" fillId="0" borderId="6" xfId="0" applyNumberFormat="1" applyFont="1" applyFill="1" applyBorder="1" applyAlignment="1">
      <alignment horizontal="center" wrapText="1"/>
    </xf>
    <xf numFmtId="0" fontId="1" fillId="0" borderId="1" xfId="0" applyFont="1" applyFill="1" applyBorder="1"/>
    <xf numFmtId="0" fontId="2" fillId="2" borderId="0" xfId="0" applyFont="1" applyFill="1" applyBorder="1" applyAlignment="1">
      <alignment horizontal="center" wrapText="1"/>
    </xf>
    <xf numFmtId="164" fontId="2" fillId="0" borderId="6" xfId="0" applyNumberFormat="1" applyFont="1" applyFill="1" applyBorder="1" applyAlignment="1"/>
    <xf numFmtId="0" fontId="0" fillId="0" borderId="0" xfId="0"/>
    <xf numFmtId="164" fontId="0" fillId="0" borderId="0" xfId="0" applyNumberFormat="1"/>
    <xf numFmtId="164" fontId="0" fillId="0" borderId="0" xfId="0" applyNumberFormat="1" applyFill="1"/>
    <xf numFmtId="164" fontId="0" fillId="0" borderId="1" xfId="0" applyNumberFormat="1" applyFill="1" applyBorder="1"/>
    <xf numFmtId="0" fontId="0" fillId="0" borderId="0" xfId="0"/>
    <xf numFmtId="164" fontId="0" fillId="0" borderId="0" xfId="0" applyNumberFormat="1"/>
    <xf numFmtId="164" fontId="0" fillId="0" borderId="0" xfId="0" applyNumberFormat="1" applyFill="1"/>
    <xf numFmtId="164" fontId="0" fillId="0" borderId="1" xfId="0" applyNumberFormat="1" applyFill="1" applyBorder="1"/>
    <xf numFmtId="49" fontId="1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/>
    <xf numFmtId="164" fontId="0" fillId="0" borderId="2" xfId="0" applyNumberFormat="1" applyFont="1" applyFill="1" applyBorder="1"/>
    <xf numFmtId="4" fontId="0" fillId="0" borderId="0" xfId="0" applyNumberFormat="1" applyBorder="1"/>
    <xf numFmtId="4" fontId="1" fillId="0" borderId="2" xfId="0" applyNumberFormat="1" applyFont="1" applyFill="1" applyBorder="1"/>
    <xf numFmtId="164" fontId="0" fillId="0" borderId="0" xfId="0" applyNumberFormat="1" applyFont="1" applyFill="1" applyBorder="1"/>
    <xf numFmtId="4" fontId="0" fillId="0" borderId="0" xfId="0" applyNumberFormat="1" applyFill="1" applyBorder="1"/>
    <xf numFmtId="4" fontId="0" fillId="0" borderId="0" xfId="0" applyNumberFormat="1" applyFont="1" applyBorder="1"/>
    <xf numFmtId="0" fontId="0" fillId="0" borderId="0" xfId="0" applyFont="1"/>
    <xf numFmtId="4" fontId="0" fillId="0" borderId="0" xfId="0" applyNumberFormat="1" applyFont="1" applyFill="1" applyBorder="1"/>
    <xf numFmtId="49" fontId="1" fillId="0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0" fillId="0" borderId="2" xfId="0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2" fontId="2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7"/>
  <sheetViews>
    <sheetView tabSelected="1" view="pageBreakPreview" topLeftCell="A440" zoomScaleSheetLayoutView="100" workbookViewId="0">
      <selection activeCell="B502" sqref="B502"/>
    </sheetView>
  </sheetViews>
  <sheetFormatPr defaultRowHeight="13.2" x14ac:dyDescent="0.25"/>
  <cols>
    <col min="1" max="1" width="52.88671875" customWidth="1"/>
    <col min="2" max="2" width="14.109375" customWidth="1"/>
    <col min="3" max="3" width="13.33203125" customWidth="1"/>
    <col min="4" max="4" width="12.44140625" style="12" customWidth="1"/>
    <col min="5" max="5" width="0" hidden="1" customWidth="1"/>
    <col min="6" max="6" width="11.44140625" customWidth="1"/>
    <col min="7" max="7" width="14.5546875" customWidth="1"/>
  </cols>
  <sheetData>
    <row r="1" spans="1:7" x14ac:dyDescent="0.25">
      <c r="A1" s="1"/>
      <c r="B1" s="1"/>
      <c r="C1" s="1"/>
      <c r="D1" s="47"/>
    </row>
    <row r="2" spans="1:7" x14ac:dyDescent="0.25">
      <c r="A2" s="1"/>
      <c r="B2" s="8" t="s">
        <v>0</v>
      </c>
      <c r="C2" s="17"/>
      <c r="D2" s="17"/>
    </row>
    <row r="3" spans="1:7" x14ac:dyDescent="0.25">
      <c r="A3" s="1"/>
      <c r="B3" s="8" t="s">
        <v>1</v>
      </c>
      <c r="C3" s="17"/>
      <c r="D3" s="17"/>
    </row>
    <row r="4" spans="1:7" x14ac:dyDescent="0.25">
      <c r="A4" s="1"/>
      <c r="B4" s="8" t="s">
        <v>2</v>
      </c>
      <c r="C4" s="17"/>
      <c r="D4" s="17"/>
    </row>
    <row r="5" spans="1:7" x14ac:dyDescent="0.25">
      <c r="A5" s="1"/>
      <c r="B5" s="8" t="s">
        <v>3</v>
      </c>
      <c r="C5" s="17"/>
      <c r="D5" s="17"/>
    </row>
    <row r="6" spans="1:7" x14ac:dyDescent="0.25">
      <c r="A6" s="1"/>
      <c r="B6" s="8" t="s">
        <v>4</v>
      </c>
      <c r="C6" s="17"/>
      <c r="D6" s="17"/>
    </row>
    <row r="7" spans="1:7" x14ac:dyDescent="0.25">
      <c r="A7" s="8"/>
      <c r="B7" s="8" t="s">
        <v>306</v>
      </c>
      <c r="C7" s="5"/>
      <c r="D7" s="5"/>
      <c r="E7" s="12"/>
      <c r="F7" s="1"/>
    </row>
    <row r="8" spans="1:7" x14ac:dyDescent="0.25">
      <c r="A8" s="8"/>
      <c r="B8" s="17"/>
      <c r="C8" s="17"/>
      <c r="D8" s="18"/>
      <c r="E8" s="12"/>
      <c r="F8" s="1"/>
    </row>
    <row r="9" spans="1:7" x14ac:dyDescent="0.25">
      <c r="A9" s="8"/>
      <c r="B9" s="30" t="s">
        <v>303</v>
      </c>
      <c r="C9" s="5"/>
      <c r="D9" s="5"/>
      <c r="E9" s="12"/>
      <c r="F9" s="1"/>
    </row>
    <row r="10" spans="1:7" x14ac:dyDescent="0.25">
      <c r="A10" s="8"/>
      <c r="B10" s="30" t="s">
        <v>304</v>
      </c>
      <c r="C10" s="5"/>
      <c r="D10" s="5"/>
      <c r="E10" s="8"/>
      <c r="F10" s="12"/>
      <c r="G10" s="1"/>
    </row>
    <row r="11" spans="1:7" x14ac:dyDescent="0.25">
      <c r="A11" s="8"/>
      <c r="B11" s="30" t="s">
        <v>3</v>
      </c>
      <c r="C11" s="5"/>
      <c r="D11" s="5"/>
      <c r="E11" s="8"/>
      <c r="F11" s="12"/>
      <c r="G11" s="1"/>
    </row>
    <row r="12" spans="1:7" x14ac:dyDescent="0.25">
      <c r="A12" s="1"/>
      <c r="B12" s="30" t="s">
        <v>4</v>
      </c>
      <c r="C12" s="5"/>
      <c r="D12" s="5"/>
      <c r="E12" s="12"/>
      <c r="F12" s="1"/>
    </row>
    <row r="13" spans="1:7" x14ac:dyDescent="0.25">
      <c r="A13" s="1"/>
      <c r="B13" s="30" t="s">
        <v>305</v>
      </c>
      <c r="C13" s="5"/>
      <c r="D13" s="5"/>
    </row>
    <row r="14" spans="1:7" ht="63.6" customHeight="1" x14ac:dyDescent="0.25">
      <c r="A14" s="78" t="s">
        <v>273</v>
      </c>
      <c r="B14" s="78"/>
      <c r="C14" s="78"/>
      <c r="D14" s="7"/>
      <c r="E14" s="1"/>
      <c r="F14" s="1"/>
    </row>
    <row r="15" spans="1:7" ht="15.75" customHeight="1" x14ac:dyDescent="0.25">
      <c r="A15" s="5"/>
      <c r="B15" s="5"/>
      <c r="C15" s="5"/>
      <c r="D15" s="7"/>
      <c r="E15" s="1"/>
      <c r="F15" s="1"/>
    </row>
    <row r="16" spans="1:7" ht="26.4" x14ac:dyDescent="0.25">
      <c r="A16" s="31" t="s">
        <v>5</v>
      </c>
      <c r="B16" s="51" t="s">
        <v>6</v>
      </c>
      <c r="C16" s="51" t="s">
        <v>7</v>
      </c>
      <c r="D16" s="51" t="s">
        <v>8</v>
      </c>
      <c r="E16" s="2"/>
      <c r="F16" s="1"/>
    </row>
    <row r="17" spans="1:7" ht="39.6" x14ac:dyDescent="0.25">
      <c r="A17" s="35" t="s">
        <v>279</v>
      </c>
      <c r="B17" s="51" t="s">
        <v>9</v>
      </c>
      <c r="C17" s="50" t="s">
        <v>10</v>
      </c>
      <c r="D17" s="52">
        <f>D18+D47+D87+D102+D114+D126</f>
        <v>868514.4</v>
      </c>
      <c r="E17" s="3" t="e">
        <f>D21-#REF!</f>
        <v>#REF!</v>
      </c>
      <c r="F17" s="12"/>
      <c r="G17" s="4"/>
    </row>
    <row r="18" spans="1:7" ht="39.6" x14ac:dyDescent="0.25">
      <c r="A18" s="35" t="s">
        <v>11</v>
      </c>
      <c r="B18" s="51" t="s">
        <v>12</v>
      </c>
      <c r="C18" s="50" t="s">
        <v>10</v>
      </c>
      <c r="D18" s="52">
        <f>D19+D29+D38</f>
        <v>6814</v>
      </c>
      <c r="E18" s="3" t="e">
        <f>D22-#REF!</f>
        <v>#REF!</v>
      </c>
      <c r="F18" s="12"/>
      <c r="G18" s="4"/>
    </row>
    <row r="19" spans="1:7" ht="26.4" x14ac:dyDescent="0.25">
      <c r="A19" s="61" t="s">
        <v>13</v>
      </c>
      <c r="B19" s="49" t="s">
        <v>14</v>
      </c>
      <c r="C19" s="49" t="s">
        <v>10</v>
      </c>
      <c r="D19" s="19">
        <f>D20+D26</f>
        <v>853</v>
      </c>
      <c r="E19" s="3"/>
      <c r="F19" s="12"/>
      <c r="G19" s="4"/>
    </row>
    <row r="20" spans="1:7" ht="26.4" x14ac:dyDescent="0.25">
      <c r="A20" s="61" t="s">
        <v>15</v>
      </c>
      <c r="B20" s="49" t="s">
        <v>16</v>
      </c>
      <c r="C20" s="49" t="s">
        <v>10</v>
      </c>
      <c r="D20" s="19">
        <f>D21+D23</f>
        <v>753</v>
      </c>
      <c r="E20" s="3"/>
      <c r="F20" s="12"/>
      <c r="G20" s="4"/>
    </row>
    <row r="21" spans="1:7" ht="26.4" x14ac:dyDescent="0.25">
      <c r="A21" s="62" t="s">
        <v>17</v>
      </c>
      <c r="B21" s="49" t="s">
        <v>16</v>
      </c>
      <c r="C21" s="49" t="s">
        <v>18</v>
      </c>
      <c r="D21" s="19">
        <f>D22</f>
        <v>150</v>
      </c>
      <c r="E21" s="3"/>
      <c r="F21" s="12"/>
      <c r="G21" s="4"/>
    </row>
    <row r="22" spans="1:7" ht="26.4" x14ac:dyDescent="0.25">
      <c r="A22" s="62" t="s">
        <v>19</v>
      </c>
      <c r="B22" s="49" t="s">
        <v>16</v>
      </c>
      <c r="C22" s="49" t="s">
        <v>20</v>
      </c>
      <c r="D22" s="19">
        <v>150</v>
      </c>
      <c r="E22" s="3"/>
      <c r="F22" s="12"/>
      <c r="G22" s="4"/>
    </row>
    <row r="23" spans="1:7" ht="26.4" x14ac:dyDescent="0.25">
      <c r="A23" s="34" t="s">
        <v>21</v>
      </c>
      <c r="B23" s="49" t="s">
        <v>16</v>
      </c>
      <c r="C23" s="49" t="s">
        <v>22</v>
      </c>
      <c r="D23" s="19">
        <f>D24+D25</f>
        <v>603</v>
      </c>
      <c r="E23" s="3"/>
      <c r="F23" s="12"/>
      <c r="G23" s="4"/>
    </row>
    <row r="24" spans="1:7" x14ac:dyDescent="0.25">
      <c r="A24" s="29" t="s">
        <v>23</v>
      </c>
      <c r="B24" s="49" t="s">
        <v>16</v>
      </c>
      <c r="C24" s="25" t="s">
        <v>24</v>
      </c>
      <c r="D24" s="19">
        <v>380</v>
      </c>
      <c r="E24" s="3" t="e">
        <f>#REF!-#REF!</f>
        <v>#REF!</v>
      </c>
      <c r="F24" s="12"/>
      <c r="G24" s="4"/>
    </row>
    <row r="25" spans="1:7" x14ac:dyDescent="0.25">
      <c r="A25" s="29" t="s">
        <v>25</v>
      </c>
      <c r="B25" s="49" t="s">
        <v>16</v>
      </c>
      <c r="C25" s="25" t="s">
        <v>26</v>
      </c>
      <c r="D25" s="19">
        <v>223</v>
      </c>
      <c r="E25" s="3"/>
      <c r="F25" s="12"/>
      <c r="G25" s="4"/>
    </row>
    <row r="26" spans="1:7" ht="39.6" x14ac:dyDescent="0.25">
      <c r="A26" s="29" t="s">
        <v>308</v>
      </c>
      <c r="B26" s="49" t="s">
        <v>309</v>
      </c>
      <c r="C26" s="49" t="s">
        <v>10</v>
      </c>
      <c r="D26" s="19">
        <f>D27</f>
        <v>100</v>
      </c>
      <c r="E26" s="3"/>
      <c r="F26" s="12"/>
      <c r="G26" s="4"/>
    </row>
    <row r="27" spans="1:7" ht="26.4" x14ac:dyDescent="0.25">
      <c r="A27" s="34" t="s">
        <v>17</v>
      </c>
      <c r="B27" s="49" t="s">
        <v>309</v>
      </c>
      <c r="C27" s="49" t="s">
        <v>18</v>
      </c>
      <c r="D27" s="19">
        <f>D28</f>
        <v>100</v>
      </c>
      <c r="E27" s="3"/>
      <c r="F27" s="12"/>
      <c r="G27" s="4"/>
    </row>
    <row r="28" spans="1:7" ht="26.4" x14ac:dyDescent="0.25">
      <c r="A28" s="34" t="s">
        <v>19</v>
      </c>
      <c r="B28" s="49" t="s">
        <v>310</v>
      </c>
      <c r="C28" s="49" t="s">
        <v>20</v>
      </c>
      <c r="D28" s="19">
        <v>100</v>
      </c>
      <c r="E28" s="3"/>
      <c r="F28" s="12"/>
      <c r="G28" s="4"/>
    </row>
    <row r="29" spans="1:7" ht="26.4" x14ac:dyDescent="0.25">
      <c r="A29" s="61" t="s">
        <v>27</v>
      </c>
      <c r="B29" s="49" t="s">
        <v>28</v>
      </c>
      <c r="C29" s="49" t="s">
        <v>10</v>
      </c>
      <c r="D29" s="19">
        <f>D30+D35</f>
        <v>5276</v>
      </c>
      <c r="E29" s="3"/>
      <c r="F29" s="12"/>
      <c r="G29" s="4"/>
    </row>
    <row r="30" spans="1:7" ht="31.2" customHeight="1" x14ac:dyDescent="0.25">
      <c r="A30" s="61" t="s">
        <v>29</v>
      </c>
      <c r="B30" s="49" t="s">
        <v>30</v>
      </c>
      <c r="C30" s="49" t="s">
        <v>10</v>
      </c>
      <c r="D30" s="19">
        <f>D31+D33</f>
        <v>3176</v>
      </c>
      <c r="E30" s="3"/>
      <c r="F30" s="12"/>
      <c r="G30" s="4"/>
    </row>
    <row r="31" spans="1:7" ht="26.4" x14ac:dyDescent="0.25">
      <c r="A31" s="34" t="s">
        <v>17</v>
      </c>
      <c r="B31" s="49" t="s">
        <v>30</v>
      </c>
      <c r="C31" s="49" t="s">
        <v>18</v>
      </c>
      <c r="D31" s="19">
        <f>D32</f>
        <v>776</v>
      </c>
      <c r="E31" s="3"/>
      <c r="F31" s="12"/>
      <c r="G31" s="4"/>
    </row>
    <row r="32" spans="1:7" ht="26.4" x14ac:dyDescent="0.25">
      <c r="A32" s="34" t="s">
        <v>19</v>
      </c>
      <c r="B32" s="49" t="s">
        <v>30</v>
      </c>
      <c r="C32" s="49" t="s">
        <v>20</v>
      </c>
      <c r="D32" s="19">
        <f>1776-200-400-400</f>
        <v>776</v>
      </c>
      <c r="E32" s="3"/>
      <c r="F32" s="12"/>
      <c r="G32" s="4"/>
    </row>
    <row r="33" spans="1:7" ht="26.4" x14ac:dyDescent="0.25">
      <c r="A33" s="34" t="s">
        <v>21</v>
      </c>
      <c r="B33" s="49" t="s">
        <v>30</v>
      </c>
      <c r="C33" s="33" t="s">
        <v>22</v>
      </c>
      <c r="D33" s="19">
        <f>D34</f>
        <v>2400</v>
      </c>
      <c r="E33" s="3"/>
      <c r="F33" s="12"/>
      <c r="G33" s="4"/>
    </row>
    <row r="34" spans="1:7" x14ac:dyDescent="0.25">
      <c r="A34" s="29" t="s">
        <v>23</v>
      </c>
      <c r="B34" s="49" t="s">
        <v>30</v>
      </c>
      <c r="C34" s="25" t="s">
        <v>24</v>
      </c>
      <c r="D34" s="19">
        <f>1400+200+400+400</f>
        <v>2400</v>
      </c>
      <c r="E34" s="3"/>
      <c r="F34" s="12"/>
      <c r="G34" s="4"/>
    </row>
    <row r="35" spans="1:7" ht="26.4" x14ac:dyDescent="0.25">
      <c r="A35" s="34" t="s">
        <v>21</v>
      </c>
      <c r="B35" s="49" t="s">
        <v>307</v>
      </c>
      <c r="C35" s="49" t="s">
        <v>22</v>
      </c>
      <c r="D35" s="19">
        <f>D36+D37</f>
        <v>2100</v>
      </c>
      <c r="E35" s="3"/>
      <c r="F35" s="12"/>
      <c r="G35" s="4"/>
    </row>
    <row r="36" spans="1:7" x14ac:dyDescent="0.25">
      <c r="A36" s="29" t="s">
        <v>23</v>
      </c>
      <c r="B36" s="49" t="s">
        <v>307</v>
      </c>
      <c r="C36" s="25" t="s">
        <v>24</v>
      </c>
      <c r="D36" s="19">
        <f>1500+400</f>
        <v>1900</v>
      </c>
      <c r="E36" s="3"/>
      <c r="F36" s="12"/>
      <c r="G36" s="4"/>
    </row>
    <row r="37" spans="1:7" x14ac:dyDescent="0.25">
      <c r="A37" s="29" t="s">
        <v>25</v>
      </c>
      <c r="B37" s="49" t="s">
        <v>307</v>
      </c>
      <c r="C37" s="25" t="s">
        <v>26</v>
      </c>
      <c r="D37" s="19">
        <v>200</v>
      </c>
      <c r="E37" s="3"/>
      <c r="F37" s="12"/>
      <c r="G37" s="4"/>
    </row>
    <row r="38" spans="1:7" ht="26.4" x14ac:dyDescent="0.25">
      <c r="A38" s="61" t="s">
        <v>31</v>
      </c>
      <c r="B38" s="49" t="s">
        <v>32</v>
      </c>
      <c r="C38" s="49" t="s">
        <v>10</v>
      </c>
      <c r="D38" s="19">
        <f>D39+D44</f>
        <v>685</v>
      </c>
      <c r="E38" s="3" t="e">
        <f>D50-#REF!</f>
        <v>#REF!</v>
      </c>
      <c r="F38" s="12"/>
      <c r="G38" s="4"/>
    </row>
    <row r="39" spans="1:7" ht="26.4" x14ac:dyDescent="0.25">
      <c r="A39" s="61" t="s">
        <v>33</v>
      </c>
      <c r="B39" s="49" t="s">
        <v>34</v>
      </c>
      <c r="C39" s="49" t="s">
        <v>10</v>
      </c>
      <c r="D39" s="19">
        <f>D41+D43</f>
        <v>385</v>
      </c>
      <c r="E39" s="3" t="e">
        <f>D51-#REF!</f>
        <v>#REF!</v>
      </c>
      <c r="F39" s="12"/>
      <c r="G39" s="4"/>
    </row>
    <row r="40" spans="1:7" ht="26.4" x14ac:dyDescent="0.25">
      <c r="A40" s="34" t="s">
        <v>17</v>
      </c>
      <c r="B40" s="49" t="s">
        <v>34</v>
      </c>
      <c r="C40" s="49" t="s">
        <v>18</v>
      </c>
      <c r="D40" s="19">
        <f>D41</f>
        <v>275</v>
      </c>
      <c r="E40" s="3"/>
      <c r="F40" s="12"/>
      <c r="G40" s="4"/>
    </row>
    <row r="41" spans="1:7" ht="26.4" x14ac:dyDescent="0.25">
      <c r="A41" s="34" t="s">
        <v>19</v>
      </c>
      <c r="B41" s="49" t="s">
        <v>34</v>
      </c>
      <c r="C41" s="49" t="s">
        <v>20</v>
      </c>
      <c r="D41" s="19">
        <v>275</v>
      </c>
      <c r="E41" s="3" t="e">
        <f>D55-#REF!</f>
        <v>#REF!</v>
      </c>
      <c r="F41" s="12"/>
      <c r="G41" s="4"/>
    </row>
    <row r="42" spans="1:7" ht="26.4" x14ac:dyDescent="0.25">
      <c r="A42" s="34" t="s">
        <v>21</v>
      </c>
      <c r="B42" s="49" t="s">
        <v>34</v>
      </c>
      <c r="C42" s="49" t="s">
        <v>22</v>
      </c>
      <c r="D42" s="19">
        <f>D43</f>
        <v>110</v>
      </c>
      <c r="E42" s="3" t="e">
        <f>D56-#REF!</f>
        <v>#REF!</v>
      </c>
      <c r="F42" s="12"/>
      <c r="G42" s="4"/>
    </row>
    <row r="43" spans="1:7" x14ac:dyDescent="0.25">
      <c r="A43" s="29" t="s">
        <v>23</v>
      </c>
      <c r="B43" s="49" t="s">
        <v>34</v>
      </c>
      <c r="C43" s="33" t="s">
        <v>24</v>
      </c>
      <c r="D43" s="19">
        <v>110</v>
      </c>
      <c r="E43" s="3" t="e">
        <f>D57-#REF!</f>
        <v>#REF!</v>
      </c>
      <c r="F43" s="12"/>
      <c r="G43" s="4"/>
    </row>
    <row r="44" spans="1:7" s="59" customFormat="1" ht="39.6" x14ac:dyDescent="0.25">
      <c r="A44" s="29" t="s">
        <v>308</v>
      </c>
      <c r="B44" s="49" t="s">
        <v>433</v>
      </c>
      <c r="C44" s="25" t="s">
        <v>10</v>
      </c>
      <c r="D44" s="19">
        <f>D45</f>
        <v>300</v>
      </c>
      <c r="E44" s="53"/>
      <c r="F44" s="58"/>
    </row>
    <row r="45" spans="1:7" s="59" customFormat="1" ht="26.4" x14ac:dyDescent="0.25">
      <c r="A45" s="34" t="s">
        <v>21</v>
      </c>
      <c r="B45" s="49" t="s">
        <v>433</v>
      </c>
      <c r="C45" s="49" t="s">
        <v>22</v>
      </c>
      <c r="D45" s="19">
        <f>D46</f>
        <v>300</v>
      </c>
      <c r="E45" s="53"/>
      <c r="F45" s="58"/>
    </row>
    <row r="46" spans="1:7" s="59" customFormat="1" x14ac:dyDescent="0.25">
      <c r="A46" s="29" t="s">
        <v>23</v>
      </c>
      <c r="B46" s="49" t="s">
        <v>433</v>
      </c>
      <c r="C46" s="33" t="s">
        <v>24</v>
      </c>
      <c r="D46" s="19">
        <v>300</v>
      </c>
      <c r="E46" s="53"/>
      <c r="F46" s="58"/>
    </row>
    <row r="47" spans="1:7" ht="39.6" x14ac:dyDescent="0.25">
      <c r="A47" s="63" t="s">
        <v>35</v>
      </c>
      <c r="B47" s="50" t="s">
        <v>36</v>
      </c>
      <c r="C47" s="50" t="s">
        <v>10</v>
      </c>
      <c r="D47" s="52">
        <f>D48+D70+D74</f>
        <v>237780.3</v>
      </c>
      <c r="E47" s="3" t="e">
        <f>D58-#REF!</f>
        <v>#REF!</v>
      </c>
      <c r="F47" s="12"/>
      <c r="G47" s="4"/>
    </row>
    <row r="48" spans="1:7" ht="26.4" x14ac:dyDescent="0.25">
      <c r="A48" s="61" t="s">
        <v>37</v>
      </c>
      <c r="B48" s="33" t="s">
        <v>38</v>
      </c>
      <c r="C48" s="33" t="s">
        <v>10</v>
      </c>
      <c r="D48" s="19">
        <f>D49+D52+D55+D58+D61</f>
        <v>197733.9</v>
      </c>
      <c r="E48" s="3" t="e">
        <f>D59-#REF!</f>
        <v>#REF!</v>
      </c>
      <c r="F48" s="12"/>
      <c r="G48" s="4"/>
    </row>
    <row r="49" spans="1:7" ht="26.4" x14ac:dyDescent="0.25">
      <c r="A49" s="64" t="s">
        <v>39</v>
      </c>
      <c r="B49" s="33" t="s">
        <v>40</v>
      </c>
      <c r="C49" s="33" t="s">
        <v>10</v>
      </c>
      <c r="D49" s="19">
        <f>D50</f>
        <v>123284.3</v>
      </c>
      <c r="E49" s="3" t="e">
        <f>D60-#REF!</f>
        <v>#REF!</v>
      </c>
      <c r="F49" s="12"/>
      <c r="G49" s="4"/>
    </row>
    <row r="50" spans="1:7" ht="26.4" x14ac:dyDescent="0.25">
      <c r="A50" s="34" t="s">
        <v>21</v>
      </c>
      <c r="B50" s="33" t="s">
        <v>40</v>
      </c>
      <c r="C50" s="49" t="s">
        <v>22</v>
      </c>
      <c r="D50" s="19">
        <f>D51</f>
        <v>123284.3</v>
      </c>
      <c r="E50" s="3"/>
      <c r="F50" s="12"/>
      <c r="G50" s="4"/>
    </row>
    <row r="51" spans="1:7" x14ac:dyDescent="0.25">
      <c r="A51" s="29" t="s">
        <v>23</v>
      </c>
      <c r="B51" s="33" t="s">
        <v>40</v>
      </c>
      <c r="C51" s="25" t="s">
        <v>24</v>
      </c>
      <c r="D51" s="19">
        <f>123784.3+1000-1500</f>
        <v>123284.3</v>
      </c>
      <c r="E51" s="3"/>
      <c r="F51" s="12"/>
      <c r="G51" s="4"/>
    </row>
    <row r="52" spans="1:7" ht="26.4" x14ac:dyDescent="0.25">
      <c r="A52" s="64" t="s">
        <v>41</v>
      </c>
      <c r="B52" s="33" t="s">
        <v>42</v>
      </c>
      <c r="C52" s="33" t="s">
        <v>10</v>
      </c>
      <c r="D52" s="19">
        <f>D53</f>
        <v>12431.6</v>
      </c>
      <c r="E52" s="3"/>
      <c r="F52" s="12"/>
      <c r="G52" s="4"/>
    </row>
    <row r="53" spans="1:7" ht="26.4" x14ac:dyDescent="0.25">
      <c r="A53" s="34" t="s">
        <v>21</v>
      </c>
      <c r="B53" s="33" t="s">
        <v>42</v>
      </c>
      <c r="C53" s="33" t="s">
        <v>22</v>
      </c>
      <c r="D53" s="19">
        <f>D54</f>
        <v>12431.6</v>
      </c>
      <c r="E53" s="3"/>
      <c r="F53" s="12"/>
      <c r="G53" s="4"/>
    </row>
    <row r="54" spans="1:7" x14ac:dyDescent="0.25">
      <c r="A54" s="29" t="s">
        <v>25</v>
      </c>
      <c r="B54" s="49" t="s">
        <v>42</v>
      </c>
      <c r="C54" s="25" t="s">
        <v>26</v>
      </c>
      <c r="D54" s="19">
        <v>12431.6</v>
      </c>
      <c r="E54" s="3"/>
      <c r="F54" s="12"/>
      <c r="G54" s="4"/>
    </row>
    <row r="55" spans="1:7" x14ac:dyDescent="0.25">
      <c r="A55" s="64" t="s">
        <v>43</v>
      </c>
      <c r="B55" s="33" t="s">
        <v>44</v>
      </c>
      <c r="C55" s="49" t="s">
        <v>10</v>
      </c>
      <c r="D55" s="19">
        <f>D56</f>
        <v>26095.200000000001</v>
      </c>
      <c r="E55" s="3"/>
      <c r="F55" s="12"/>
      <c r="G55" s="4"/>
    </row>
    <row r="56" spans="1:7" ht="26.4" x14ac:dyDescent="0.25">
      <c r="A56" s="34" t="s">
        <v>21</v>
      </c>
      <c r="B56" s="33" t="s">
        <v>44</v>
      </c>
      <c r="C56" s="33" t="s">
        <v>22</v>
      </c>
      <c r="D56" s="19">
        <f>D57</f>
        <v>26095.200000000001</v>
      </c>
      <c r="E56" s="3"/>
      <c r="F56" s="12"/>
      <c r="G56" s="4"/>
    </row>
    <row r="57" spans="1:7" x14ac:dyDescent="0.25">
      <c r="A57" s="29" t="s">
        <v>23</v>
      </c>
      <c r="B57" s="33" t="s">
        <v>44</v>
      </c>
      <c r="C57" s="25" t="s">
        <v>24</v>
      </c>
      <c r="D57" s="19">
        <v>26095.200000000001</v>
      </c>
      <c r="E57" s="3"/>
      <c r="F57" s="12"/>
      <c r="G57" s="4"/>
    </row>
    <row r="58" spans="1:7" ht="26.4" x14ac:dyDescent="0.25">
      <c r="A58" s="64" t="s">
        <v>45</v>
      </c>
      <c r="B58" s="33" t="s">
        <v>46</v>
      </c>
      <c r="C58" s="49" t="s">
        <v>10</v>
      </c>
      <c r="D58" s="19">
        <f>D59</f>
        <v>27562.400000000001</v>
      </c>
      <c r="E58" s="3"/>
      <c r="F58" s="12"/>
      <c r="G58" s="4"/>
    </row>
    <row r="59" spans="1:7" ht="26.4" x14ac:dyDescent="0.25">
      <c r="A59" s="34" t="s">
        <v>21</v>
      </c>
      <c r="B59" s="33" t="s">
        <v>46</v>
      </c>
      <c r="C59" s="33" t="s">
        <v>22</v>
      </c>
      <c r="D59" s="19">
        <f>D60</f>
        <v>27562.400000000001</v>
      </c>
      <c r="E59" s="3"/>
      <c r="F59" s="12"/>
      <c r="G59" s="4"/>
    </row>
    <row r="60" spans="1:7" x14ac:dyDescent="0.25">
      <c r="A60" s="29" t="s">
        <v>23</v>
      </c>
      <c r="B60" s="33" t="s">
        <v>46</v>
      </c>
      <c r="C60" s="25" t="s">
        <v>24</v>
      </c>
      <c r="D60" s="19">
        <v>27562.400000000001</v>
      </c>
      <c r="E60" s="3"/>
      <c r="F60" s="12"/>
      <c r="G60" s="4"/>
    </row>
    <row r="61" spans="1:7" ht="39.6" x14ac:dyDescent="0.25">
      <c r="A61" s="29" t="s">
        <v>47</v>
      </c>
      <c r="B61" s="33" t="s">
        <v>48</v>
      </c>
      <c r="C61" s="25" t="s">
        <v>10</v>
      </c>
      <c r="D61" s="19">
        <f>D62+D64+D66+D68</f>
        <v>8360.4</v>
      </c>
      <c r="E61" s="3" t="e">
        <f>#REF!-#REF!</f>
        <v>#REF!</v>
      </c>
      <c r="F61" s="12"/>
      <c r="G61" s="4"/>
    </row>
    <row r="62" spans="1:7" ht="66" x14ac:dyDescent="0.25">
      <c r="A62" s="64" t="s">
        <v>49</v>
      </c>
      <c r="B62" s="33" t="s">
        <v>48</v>
      </c>
      <c r="C62" s="49" t="s">
        <v>50</v>
      </c>
      <c r="D62" s="19">
        <f>D63</f>
        <v>7289.9</v>
      </c>
      <c r="E62" s="3" t="e">
        <f>#REF!-#REF!</f>
        <v>#REF!</v>
      </c>
      <c r="F62" s="12"/>
      <c r="G62" s="4"/>
    </row>
    <row r="63" spans="1:7" x14ac:dyDescent="0.25">
      <c r="A63" s="64" t="s">
        <v>51</v>
      </c>
      <c r="B63" s="33" t="s">
        <v>48</v>
      </c>
      <c r="C63" s="49" t="s">
        <v>52</v>
      </c>
      <c r="D63" s="19">
        <f>7159.9+130</f>
        <v>7289.9</v>
      </c>
      <c r="E63" s="3" t="e">
        <f>#REF!-#REF!</f>
        <v>#REF!</v>
      </c>
      <c r="F63" s="12"/>
      <c r="G63" s="4"/>
    </row>
    <row r="64" spans="1:7" ht="26.4" x14ac:dyDescent="0.25">
      <c r="A64" s="64" t="s">
        <v>17</v>
      </c>
      <c r="B64" s="33" t="s">
        <v>48</v>
      </c>
      <c r="C64" s="49" t="s">
        <v>18</v>
      </c>
      <c r="D64" s="19">
        <f>D65</f>
        <v>714.5</v>
      </c>
      <c r="E64" s="3" t="e">
        <f>#REF!-#REF!</f>
        <v>#REF!</v>
      </c>
      <c r="F64" s="12"/>
      <c r="G64" s="4"/>
    </row>
    <row r="65" spans="1:7" ht="26.4" x14ac:dyDescent="0.25">
      <c r="A65" s="34" t="s">
        <v>19</v>
      </c>
      <c r="B65" s="33" t="s">
        <v>48</v>
      </c>
      <c r="C65" s="49" t="s">
        <v>20</v>
      </c>
      <c r="D65" s="19">
        <f>1062.5-348</f>
        <v>714.5</v>
      </c>
      <c r="E65" s="3"/>
      <c r="F65" s="12"/>
      <c r="G65" s="4"/>
    </row>
    <row r="66" spans="1:7" s="45" customFormat="1" x14ac:dyDescent="0.25">
      <c r="A66" s="61" t="s">
        <v>176</v>
      </c>
      <c r="B66" s="33" t="s">
        <v>48</v>
      </c>
      <c r="C66" s="49" t="s">
        <v>177</v>
      </c>
      <c r="D66" s="19">
        <f>D67</f>
        <v>338</v>
      </c>
      <c r="E66" s="6"/>
      <c r="F66" s="47"/>
      <c r="G66" s="46"/>
    </row>
    <row r="67" spans="1:7" s="45" customFormat="1" ht="26.4" x14ac:dyDescent="0.25">
      <c r="A67" s="29" t="s">
        <v>178</v>
      </c>
      <c r="B67" s="33" t="s">
        <v>48</v>
      </c>
      <c r="C67" s="49" t="s">
        <v>179</v>
      </c>
      <c r="D67" s="19">
        <v>338</v>
      </c>
      <c r="E67" s="48" t="e">
        <f>#REF!-#REF!</f>
        <v>#REF!</v>
      </c>
      <c r="F67" s="47"/>
      <c r="G67" s="46"/>
    </row>
    <row r="68" spans="1:7" x14ac:dyDescent="0.25">
      <c r="A68" s="34" t="s">
        <v>53</v>
      </c>
      <c r="B68" s="33" t="s">
        <v>48</v>
      </c>
      <c r="C68" s="49" t="s">
        <v>54</v>
      </c>
      <c r="D68" s="19">
        <f>D69</f>
        <v>18</v>
      </c>
      <c r="E68" s="3"/>
      <c r="F68" s="12"/>
      <c r="G68" s="4"/>
    </row>
    <row r="69" spans="1:7" x14ac:dyDescent="0.25">
      <c r="A69" s="34" t="s">
        <v>55</v>
      </c>
      <c r="B69" s="33" t="s">
        <v>48</v>
      </c>
      <c r="C69" s="49" t="s">
        <v>56</v>
      </c>
      <c r="D69" s="19">
        <v>18</v>
      </c>
      <c r="E69" s="3"/>
      <c r="F69" s="12"/>
      <c r="G69" s="4"/>
    </row>
    <row r="70" spans="1:7" ht="39.6" x14ac:dyDescent="0.25">
      <c r="A70" s="61" t="s">
        <v>57</v>
      </c>
      <c r="B70" s="33" t="s">
        <v>58</v>
      </c>
      <c r="C70" s="49" t="s">
        <v>10</v>
      </c>
      <c r="D70" s="19">
        <f>D71</f>
        <v>38006.400000000001</v>
      </c>
      <c r="E70" s="3"/>
      <c r="F70" s="12"/>
      <c r="G70" s="4"/>
    </row>
    <row r="71" spans="1:7" ht="26.4" x14ac:dyDescent="0.25">
      <c r="A71" s="64" t="s">
        <v>59</v>
      </c>
      <c r="B71" s="33" t="s">
        <v>60</v>
      </c>
      <c r="C71" s="49" t="s">
        <v>10</v>
      </c>
      <c r="D71" s="19">
        <f>D72</f>
        <v>38006.400000000001</v>
      </c>
      <c r="E71" s="3" t="e">
        <f>#REF!-#REF!</f>
        <v>#REF!</v>
      </c>
      <c r="F71" s="12"/>
      <c r="G71" s="4"/>
    </row>
    <row r="72" spans="1:7" ht="26.4" x14ac:dyDescent="0.25">
      <c r="A72" s="34" t="s">
        <v>21</v>
      </c>
      <c r="B72" s="33" t="s">
        <v>60</v>
      </c>
      <c r="C72" s="33" t="s">
        <v>22</v>
      </c>
      <c r="D72" s="19">
        <f>D73</f>
        <v>38006.400000000001</v>
      </c>
      <c r="E72" s="3" t="e">
        <f>#REF!-#REF!</f>
        <v>#REF!</v>
      </c>
      <c r="F72" s="12"/>
      <c r="G72" s="4"/>
    </row>
    <row r="73" spans="1:7" x14ac:dyDescent="0.25">
      <c r="A73" s="29" t="s">
        <v>23</v>
      </c>
      <c r="B73" s="33" t="s">
        <v>60</v>
      </c>
      <c r="C73" s="25" t="s">
        <v>24</v>
      </c>
      <c r="D73" s="19">
        <v>38006.400000000001</v>
      </c>
      <c r="E73" s="3" t="e">
        <f>#REF!-#REF!</f>
        <v>#REF!</v>
      </c>
      <c r="F73" s="12"/>
      <c r="G73" s="4"/>
    </row>
    <row r="74" spans="1:7" s="45" customFormat="1" ht="34.799999999999997" customHeight="1" x14ac:dyDescent="0.25">
      <c r="A74" s="34" t="s">
        <v>420</v>
      </c>
      <c r="B74" s="49" t="s">
        <v>413</v>
      </c>
      <c r="C74" s="49" t="s">
        <v>10</v>
      </c>
      <c r="D74" s="19">
        <f>D75+D81</f>
        <v>2040</v>
      </c>
      <c r="E74" s="53"/>
      <c r="F74" s="60"/>
      <c r="G74" s="17"/>
    </row>
    <row r="75" spans="1:7" s="45" customFormat="1" ht="42" customHeight="1" x14ac:dyDescent="0.25">
      <c r="A75" s="34" t="s">
        <v>411</v>
      </c>
      <c r="B75" s="49" t="s">
        <v>414</v>
      </c>
      <c r="C75" s="49" t="s">
        <v>10</v>
      </c>
      <c r="D75" s="19">
        <f>D76+D78</f>
        <v>1897</v>
      </c>
      <c r="E75" s="53"/>
      <c r="F75" s="60"/>
      <c r="G75" s="17"/>
    </row>
    <row r="76" spans="1:7" s="45" customFormat="1" ht="66" x14ac:dyDescent="0.25">
      <c r="A76" s="64" t="s">
        <v>49</v>
      </c>
      <c r="B76" s="49" t="s">
        <v>414</v>
      </c>
      <c r="C76" s="49" t="s">
        <v>50</v>
      </c>
      <c r="D76" s="19">
        <f>D77</f>
        <v>69.2</v>
      </c>
      <c r="E76" s="53"/>
      <c r="F76" s="60"/>
      <c r="G76" s="17"/>
    </row>
    <row r="77" spans="1:7" s="45" customFormat="1" x14ac:dyDescent="0.25">
      <c r="A77" s="64" t="s">
        <v>51</v>
      </c>
      <c r="B77" s="49" t="s">
        <v>414</v>
      </c>
      <c r="C77" s="49" t="s">
        <v>52</v>
      </c>
      <c r="D77" s="19">
        <f>53.1+16.1</f>
        <v>69.2</v>
      </c>
      <c r="E77" s="53"/>
      <c r="F77" s="16"/>
      <c r="G77" s="17"/>
    </row>
    <row r="78" spans="1:7" s="45" customFormat="1" ht="26.4" x14ac:dyDescent="0.25">
      <c r="A78" s="34" t="s">
        <v>21</v>
      </c>
      <c r="B78" s="49" t="s">
        <v>414</v>
      </c>
      <c r="C78" s="49" t="s">
        <v>22</v>
      </c>
      <c r="D78" s="19">
        <f>D79+D80</f>
        <v>1827.8</v>
      </c>
      <c r="E78" s="53"/>
      <c r="F78" s="60"/>
      <c r="G78" s="17"/>
    </row>
    <row r="79" spans="1:7" s="45" customFormat="1" x14ac:dyDescent="0.25">
      <c r="A79" s="29" t="s">
        <v>23</v>
      </c>
      <c r="B79" s="49" t="s">
        <v>414</v>
      </c>
      <c r="C79" s="49" t="s">
        <v>24</v>
      </c>
      <c r="D79" s="19">
        <v>1760.1</v>
      </c>
      <c r="E79" s="53"/>
      <c r="F79" s="16"/>
      <c r="G79" s="17"/>
    </row>
    <row r="80" spans="1:7" s="45" customFormat="1" x14ac:dyDescent="0.25">
      <c r="A80" s="29" t="s">
        <v>25</v>
      </c>
      <c r="B80" s="49" t="s">
        <v>414</v>
      </c>
      <c r="C80" s="49" t="s">
        <v>26</v>
      </c>
      <c r="D80" s="19">
        <v>67.7</v>
      </c>
      <c r="E80" s="53"/>
      <c r="F80" s="16"/>
      <c r="G80" s="17"/>
    </row>
    <row r="81" spans="1:7" s="45" customFormat="1" ht="31.2" customHeight="1" x14ac:dyDescent="0.25">
      <c r="A81" s="29" t="s">
        <v>412</v>
      </c>
      <c r="B81" s="49" t="s">
        <v>415</v>
      </c>
      <c r="C81" s="49" t="s">
        <v>10</v>
      </c>
      <c r="D81" s="19">
        <f>D82+D84</f>
        <v>142.99999999999997</v>
      </c>
      <c r="E81" s="53"/>
      <c r="F81" s="16"/>
      <c r="G81" s="17"/>
    </row>
    <row r="82" spans="1:7" s="45" customFormat="1" ht="58.8" customHeight="1" x14ac:dyDescent="0.25">
      <c r="A82" s="64" t="s">
        <v>49</v>
      </c>
      <c r="B82" s="49" t="s">
        <v>415</v>
      </c>
      <c r="C82" s="49" t="s">
        <v>50</v>
      </c>
      <c r="D82" s="19">
        <f>D83</f>
        <v>5.2</v>
      </c>
      <c r="E82" s="53"/>
      <c r="F82" s="60"/>
      <c r="G82" s="17"/>
    </row>
    <row r="83" spans="1:7" s="45" customFormat="1" x14ac:dyDescent="0.25">
      <c r="A83" s="64" t="s">
        <v>51</v>
      </c>
      <c r="B83" s="49" t="s">
        <v>415</v>
      </c>
      <c r="C83" s="49" t="s">
        <v>52</v>
      </c>
      <c r="D83" s="19">
        <v>5.2</v>
      </c>
      <c r="E83" s="53"/>
      <c r="F83" s="16"/>
      <c r="G83" s="17"/>
    </row>
    <row r="84" spans="1:7" s="45" customFormat="1" ht="26.4" x14ac:dyDescent="0.25">
      <c r="A84" s="34" t="s">
        <v>21</v>
      </c>
      <c r="B84" s="49" t="s">
        <v>415</v>
      </c>
      <c r="C84" s="49" t="s">
        <v>22</v>
      </c>
      <c r="D84" s="19">
        <f>D85+D86</f>
        <v>137.79999999999998</v>
      </c>
      <c r="E84" s="53"/>
      <c r="F84" s="60"/>
      <c r="G84" s="17"/>
    </row>
    <row r="85" spans="1:7" s="45" customFormat="1" x14ac:dyDescent="0.25">
      <c r="A85" s="29" t="s">
        <v>23</v>
      </c>
      <c r="B85" s="49" t="s">
        <v>415</v>
      </c>
      <c r="C85" s="49" t="s">
        <v>24</v>
      </c>
      <c r="D85" s="19">
        <v>132.69999999999999</v>
      </c>
      <c r="E85" s="53"/>
      <c r="F85" s="16"/>
      <c r="G85" s="17"/>
    </row>
    <row r="86" spans="1:7" s="45" customFormat="1" x14ac:dyDescent="0.25">
      <c r="A86" s="29" t="s">
        <v>25</v>
      </c>
      <c r="B86" s="49" t="s">
        <v>415</v>
      </c>
      <c r="C86" s="49" t="s">
        <v>26</v>
      </c>
      <c r="D86" s="19">
        <v>5.0999999999999996</v>
      </c>
      <c r="E86" s="53"/>
      <c r="F86" s="16"/>
      <c r="G86" s="17"/>
    </row>
    <row r="87" spans="1:7" ht="38.4" customHeight="1" x14ac:dyDescent="0.25">
      <c r="A87" s="35" t="s">
        <v>61</v>
      </c>
      <c r="B87" s="51" t="s">
        <v>62</v>
      </c>
      <c r="C87" s="50" t="s">
        <v>10</v>
      </c>
      <c r="D87" s="52">
        <f>D88</f>
        <v>3531.2</v>
      </c>
      <c r="E87" s="3"/>
      <c r="F87" s="12"/>
      <c r="G87" s="4"/>
    </row>
    <row r="88" spans="1:7" ht="42" customHeight="1" x14ac:dyDescent="0.25">
      <c r="A88" s="29" t="s">
        <v>63</v>
      </c>
      <c r="B88" s="33" t="s">
        <v>64</v>
      </c>
      <c r="C88" s="33" t="s">
        <v>10</v>
      </c>
      <c r="D88" s="19">
        <f>D89+D92+D95</f>
        <v>3531.2</v>
      </c>
      <c r="E88" s="3"/>
      <c r="F88" s="12"/>
      <c r="G88" s="4"/>
    </row>
    <row r="89" spans="1:7" ht="39.6" x14ac:dyDescent="0.25">
      <c r="A89" s="64" t="s">
        <v>302</v>
      </c>
      <c r="B89" s="33" t="s">
        <v>272</v>
      </c>
      <c r="C89" s="49" t="s">
        <v>10</v>
      </c>
      <c r="D89" s="19">
        <f>D90</f>
        <v>45.400000000000006</v>
      </c>
      <c r="E89" s="3"/>
      <c r="F89" s="12"/>
      <c r="G89" s="4"/>
    </row>
    <row r="90" spans="1:7" ht="26.4" x14ac:dyDescent="0.25">
      <c r="A90" s="34" t="s">
        <v>21</v>
      </c>
      <c r="B90" s="33" t="s">
        <v>272</v>
      </c>
      <c r="C90" s="49" t="s">
        <v>22</v>
      </c>
      <c r="D90" s="19">
        <f>D91</f>
        <v>45.400000000000006</v>
      </c>
      <c r="E90" s="3"/>
      <c r="F90" s="12"/>
      <c r="G90" s="4"/>
    </row>
    <row r="91" spans="1:7" x14ac:dyDescent="0.25">
      <c r="A91" s="29" t="s">
        <v>25</v>
      </c>
      <c r="B91" s="33" t="s">
        <v>272</v>
      </c>
      <c r="C91" s="25" t="s">
        <v>26</v>
      </c>
      <c r="D91" s="19">
        <f>11.3+34.1</f>
        <v>45.400000000000006</v>
      </c>
      <c r="E91" s="3"/>
      <c r="F91" s="12"/>
      <c r="G91" s="4"/>
    </row>
    <row r="92" spans="1:7" ht="66" x14ac:dyDescent="0.25">
      <c r="A92" s="61" t="s">
        <v>389</v>
      </c>
      <c r="B92" s="49" t="s">
        <v>390</v>
      </c>
      <c r="C92" s="25" t="s">
        <v>10</v>
      </c>
      <c r="D92" s="19">
        <f>D93</f>
        <v>1045.8</v>
      </c>
      <c r="E92" s="3"/>
      <c r="F92" s="12"/>
      <c r="G92" s="4"/>
    </row>
    <row r="93" spans="1:7" ht="26.4" x14ac:dyDescent="0.25">
      <c r="A93" s="34" t="s">
        <v>21</v>
      </c>
      <c r="B93" s="49" t="s">
        <v>390</v>
      </c>
      <c r="C93" s="49" t="s">
        <v>22</v>
      </c>
      <c r="D93" s="19">
        <f>D94</f>
        <v>1045.8</v>
      </c>
      <c r="E93" s="3"/>
      <c r="F93" s="12"/>
      <c r="G93" s="4"/>
    </row>
    <row r="94" spans="1:7" x14ac:dyDescent="0.25">
      <c r="A94" s="29" t="s">
        <v>23</v>
      </c>
      <c r="B94" s="49" t="s">
        <v>390</v>
      </c>
      <c r="C94" s="25" t="s">
        <v>24</v>
      </c>
      <c r="D94" s="19">
        <f>1079.8-34</f>
        <v>1045.8</v>
      </c>
      <c r="E94" s="3"/>
      <c r="F94" s="12"/>
      <c r="G94" s="4"/>
    </row>
    <row r="95" spans="1:7" ht="66" x14ac:dyDescent="0.25">
      <c r="A95" s="61" t="s">
        <v>374</v>
      </c>
      <c r="B95" s="49" t="s">
        <v>377</v>
      </c>
      <c r="C95" s="25" t="s">
        <v>10</v>
      </c>
      <c r="D95" s="19">
        <f>D96+D99</f>
        <v>2440</v>
      </c>
      <c r="E95" s="3"/>
      <c r="F95" s="12"/>
      <c r="G95" s="4"/>
    </row>
    <row r="96" spans="1:7" ht="66" x14ac:dyDescent="0.25">
      <c r="A96" s="61" t="s">
        <v>375</v>
      </c>
      <c r="B96" s="49" t="s">
        <v>377</v>
      </c>
      <c r="C96" s="25" t="s">
        <v>10</v>
      </c>
      <c r="D96" s="19">
        <f>D97</f>
        <v>828.1</v>
      </c>
      <c r="E96" s="3"/>
      <c r="F96" s="12"/>
      <c r="G96" s="4"/>
    </row>
    <row r="97" spans="1:7" ht="26.4" x14ac:dyDescent="0.25">
      <c r="A97" s="34" t="s">
        <v>21</v>
      </c>
      <c r="B97" s="49" t="s">
        <v>377</v>
      </c>
      <c r="C97" s="25" t="s">
        <v>22</v>
      </c>
      <c r="D97" s="19">
        <f>D98</f>
        <v>828.1</v>
      </c>
      <c r="E97" s="3"/>
      <c r="F97" s="12"/>
      <c r="G97" s="4"/>
    </row>
    <row r="98" spans="1:7" x14ac:dyDescent="0.25">
      <c r="A98" s="29" t="s">
        <v>23</v>
      </c>
      <c r="B98" s="49" t="s">
        <v>377</v>
      </c>
      <c r="C98" s="25" t="s">
        <v>24</v>
      </c>
      <c r="D98" s="19">
        <v>828.1</v>
      </c>
      <c r="E98" s="3"/>
      <c r="F98" s="12"/>
      <c r="G98" s="4"/>
    </row>
    <row r="99" spans="1:7" ht="66" x14ac:dyDescent="0.25">
      <c r="A99" s="61" t="s">
        <v>376</v>
      </c>
      <c r="B99" s="49" t="s">
        <v>377</v>
      </c>
      <c r="C99" s="25" t="s">
        <v>10</v>
      </c>
      <c r="D99" s="19">
        <f>D100</f>
        <v>1611.9</v>
      </c>
      <c r="E99" s="3"/>
      <c r="F99" s="12"/>
      <c r="G99" s="4"/>
    </row>
    <row r="100" spans="1:7" ht="26.4" x14ac:dyDescent="0.25">
      <c r="A100" s="34" t="s">
        <v>21</v>
      </c>
      <c r="B100" s="49" t="s">
        <v>377</v>
      </c>
      <c r="C100" s="25" t="s">
        <v>22</v>
      </c>
      <c r="D100" s="19">
        <f>D101</f>
        <v>1611.9</v>
      </c>
      <c r="E100" s="3"/>
      <c r="F100" s="12"/>
      <c r="G100" s="4"/>
    </row>
    <row r="101" spans="1:7" x14ac:dyDescent="0.25">
      <c r="A101" s="29" t="s">
        <v>23</v>
      </c>
      <c r="B101" s="49" t="s">
        <v>377</v>
      </c>
      <c r="C101" s="25" t="s">
        <v>24</v>
      </c>
      <c r="D101" s="19">
        <v>1611.9</v>
      </c>
      <c r="E101" s="3"/>
      <c r="F101" s="12"/>
      <c r="G101" s="4"/>
    </row>
    <row r="102" spans="1:7" x14ac:dyDescent="0.25">
      <c r="A102" s="35" t="s">
        <v>267</v>
      </c>
      <c r="B102" s="50" t="s">
        <v>265</v>
      </c>
      <c r="C102" s="27" t="s">
        <v>10</v>
      </c>
      <c r="D102" s="52">
        <f>D103</f>
        <v>20000</v>
      </c>
      <c r="E102" s="3"/>
      <c r="F102" s="12"/>
      <c r="G102" s="4"/>
    </row>
    <row r="103" spans="1:7" x14ac:dyDescent="0.25">
      <c r="A103" s="29" t="s">
        <v>268</v>
      </c>
      <c r="B103" s="49" t="s">
        <v>266</v>
      </c>
      <c r="C103" s="25" t="s">
        <v>10</v>
      </c>
      <c r="D103" s="19">
        <f>D111+D108+D105</f>
        <v>20000</v>
      </c>
      <c r="E103" s="3"/>
      <c r="F103" s="12"/>
      <c r="G103" s="4"/>
    </row>
    <row r="104" spans="1:7" ht="79.2" x14ac:dyDescent="0.25">
      <c r="A104" s="34" t="s">
        <v>368</v>
      </c>
      <c r="B104" s="49" t="s">
        <v>387</v>
      </c>
      <c r="C104" s="25" t="s">
        <v>10</v>
      </c>
      <c r="D104" s="19">
        <f>D105+D108</f>
        <v>10000</v>
      </c>
      <c r="E104" s="3"/>
      <c r="F104" s="12"/>
      <c r="G104" s="4"/>
    </row>
    <row r="105" spans="1:7" ht="66" x14ac:dyDescent="0.25">
      <c r="A105" s="34" t="s">
        <v>369</v>
      </c>
      <c r="B105" s="49" t="s">
        <v>387</v>
      </c>
      <c r="C105" s="25" t="s">
        <v>10</v>
      </c>
      <c r="D105" s="19">
        <f>D106</f>
        <v>3400</v>
      </c>
      <c r="E105" s="3"/>
      <c r="F105" s="12"/>
      <c r="G105" s="4"/>
    </row>
    <row r="106" spans="1:7" ht="26.4" x14ac:dyDescent="0.25">
      <c r="A106" s="34" t="s">
        <v>21</v>
      </c>
      <c r="B106" s="49" t="s">
        <v>387</v>
      </c>
      <c r="C106" s="49" t="s">
        <v>22</v>
      </c>
      <c r="D106" s="19">
        <f>D107</f>
        <v>3400</v>
      </c>
      <c r="E106" s="3"/>
      <c r="F106" s="12"/>
      <c r="G106" s="4"/>
    </row>
    <row r="107" spans="1:7" x14ac:dyDescent="0.25">
      <c r="A107" s="29" t="s">
        <v>25</v>
      </c>
      <c r="B107" s="49" t="s">
        <v>387</v>
      </c>
      <c r="C107" s="25" t="s">
        <v>26</v>
      </c>
      <c r="D107" s="19">
        <v>3400</v>
      </c>
      <c r="E107" s="3"/>
      <c r="F107" s="12"/>
      <c r="G107" s="4"/>
    </row>
    <row r="108" spans="1:7" ht="66" x14ac:dyDescent="0.25">
      <c r="A108" s="34" t="s">
        <v>370</v>
      </c>
      <c r="B108" s="49" t="s">
        <v>387</v>
      </c>
      <c r="C108" s="25" t="s">
        <v>10</v>
      </c>
      <c r="D108" s="19">
        <f>D109</f>
        <v>6600</v>
      </c>
      <c r="E108" s="3"/>
      <c r="F108" s="12"/>
      <c r="G108" s="4"/>
    </row>
    <row r="109" spans="1:7" ht="32.4" customHeight="1" x14ac:dyDescent="0.25">
      <c r="A109" s="34" t="s">
        <v>21</v>
      </c>
      <c r="B109" s="49" t="s">
        <v>387</v>
      </c>
      <c r="C109" s="49" t="s">
        <v>22</v>
      </c>
      <c r="D109" s="19">
        <f>D110</f>
        <v>6600</v>
      </c>
      <c r="E109" s="3"/>
      <c r="F109" s="12"/>
      <c r="G109" s="4"/>
    </row>
    <row r="110" spans="1:7" x14ac:dyDescent="0.25">
      <c r="A110" s="29" t="s">
        <v>25</v>
      </c>
      <c r="B110" s="49" t="s">
        <v>387</v>
      </c>
      <c r="C110" s="25" t="s">
        <v>26</v>
      </c>
      <c r="D110" s="19">
        <v>6600</v>
      </c>
      <c r="E110" s="3"/>
      <c r="F110" s="12"/>
      <c r="G110" s="4"/>
    </row>
    <row r="111" spans="1:7" ht="26.4" x14ac:dyDescent="0.25">
      <c r="A111" s="29" t="s">
        <v>269</v>
      </c>
      <c r="B111" s="49" t="s">
        <v>388</v>
      </c>
      <c r="C111" s="25" t="s">
        <v>10</v>
      </c>
      <c r="D111" s="19">
        <f>D112</f>
        <v>10000</v>
      </c>
      <c r="E111" s="3"/>
      <c r="F111" s="12"/>
      <c r="G111" s="4"/>
    </row>
    <row r="112" spans="1:7" ht="26.4" x14ac:dyDescent="0.25">
      <c r="A112" s="34" t="s">
        <v>21</v>
      </c>
      <c r="B112" s="49" t="s">
        <v>388</v>
      </c>
      <c r="C112" s="49" t="s">
        <v>22</v>
      </c>
      <c r="D112" s="19">
        <f>D113</f>
        <v>10000</v>
      </c>
      <c r="E112" s="3"/>
      <c r="F112" s="12"/>
      <c r="G112" s="4"/>
    </row>
    <row r="113" spans="1:7" x14ac:dyDescent="0.25">
      <c r="A113" s="29" t="s">
        <v>25</v>
      </c>
      <c r="B113" s="49" t="s">
        <v>388</v>
      </c>
      <c r="C113" s="25" t="s">
        <v>26</v>
      </c>
      <c r="D113" s="19">
        <v>10000</v>
      </c>
      <c r="E113" s="3"/>
      <c r="F113" s="12"/>
      <c r="G113" s="39"/>
    </row>
    <row r="114" spans="1:7" ht="26.4" x14ac:dyDescent="0.25">
      <c r="A114" s="35" t="s">
        <v>295</v>
      </c>
      <c r="B114" s="50" t="s">
        <v>297</v>
      </c>
      <c r="C114" s="27" t="s">
        <v>10</v>
      </c>
      <c r="D114" s="52">
        <f>D115</f>
        <v>3850</v>
      </c>
      <c r="E114" s="3"/>
      <c r="F114" s="12"/>
      <c r="G114" s="4"/>
    </row>
    <row r="115" spans="1:7" ht="26.4" x14ac:dyDescent="0.25">
      <c r="A115" s="29" t="s">
        <v>378</v>
      </c>
      <c r="B115" s="49" t="s">
        <v>298</v>
      </c>
      <c r="C115" s="25" t="s">
        <v>10</v>
      </c>
      <c r="D115" s="19">
        <f>D116+D119</f>
        <v>3850</v>
      </c>
      <c r="E115" s="3"/>
      <c r="F115" s="12"/>
      <c r="G115" s="4"/>
    </row>
    <row r="116" spans="1:7" ht="26.4" x14ac:dyDescent="0.25">
      <c r="A116" s="29" t="s">
        <v>296</v>
      </c>
      <c r="B116" s="49" t="s">
        <v>381</v>
      </c>
      <c r="C116" s="25" t="s">
        <v>10</v>
      </c>
      <c r="D116" s="19">
        <f>D117</f>
        <v>350</v>
      </c>
      <c r="E116" s="3"/>
      <c r="F116" s="12"/>
      <c r="G116" s="4"/>
    </row>
    <row r="117" spans="1:7" ht="26.4" x14ac:dyDescent="0.25">
      <c r="A117" s="34" t="s">
        <v>21</v>
      </c>
      <c r="B117" s="49" t="s">
        <v>381</v>
      </c>
      <c r="C117" s="25" t="s">
        <v>22</v>
      </c>
      <c r="D117" s="19">
        <f>D118</f>
        <v>350</v>
      </c>
      <c r="E117" s="3"/>
      <c r="F117" s="12"/>
      <c r="G117" s="4"/>
    </row>
    <row r="118" spans="1:7" x14ac:dyDescent="0.25">
      <c r="A118" s="29" t="s">
        <v>23</v>
      </c>
      <c r="B118" s="49" t="s">
        <v>381</v>
      </c>
      <c r="C118" s="25" t="s">
        <v>24</v>
      </c>
      <c r="D118" s="19">
        <v>350</v>
      </c>
      <c r="E118" s="3"/>
      <c r="F118" s="12"/>
      <c r="G118" s="4"/>
    </row>
    <row r="119" spans="1:7" ht="52.8" x14ac:dyDescent="0.25">
      <c r="A119" s="29" t="s">
        <v>379</v>
      </c>
      <c r="B119" s="49" t="s">
        <v>346</v>
      </c>
      <c r="C119" s="25" t="s">
        <v>10</v>
      </c>
      <c r="D119" s="19">
        <f>D120+D123</f>
        <v>3500</v>
      </c>
      <c r="E119" s="3"/>
      <c r="F119" s="12"/>
      <c r="G119" s="4"/>
    </row>
    <row r="120" spans="1:7" ht="39.6" x14ac:dyDescent="0.25">
      <c r="A120" s="29" t="s">
        <v>380</v>
      </c>
      <c r="B120" s="49" t="s">
        <v>346</v>
      </c>
      <c r="C120" s="25" t="s">
        <v>10</v>
      </c>
      <c r="D120" s="19">
        <f>D121</f>
        <v>3150</v>
      </c>
      <c r="E120" s="3"/>
      <c r="F120" s="12"/>
      <c r="G120" s="4"/>
    </row>
    <row r="121" spans="1:7" ht="26.4" x14ac:dyDescent="0.25">
      <c r="A121" s="34" t="s">
        <v>21</v>
      </c>
      <c r="B121" s="49" t="s">
        <v>346</v>
      </c>
      <c r="C121" s="25" t="s">
        <v>22</v>
      </c>
      <c r="D121" s="19">
        <f>D122</f>
        <v>3150</v>
      </c>
      <c r="E121" s="3"/>
      <c r="F121" s="12"/>
      <c r="G121" s="4"/>
    </row>
    <row r="122" spans="1:7" x14ac:dyDescent="0.25">
      <c r="A122" s="29" t="s">
        <v>23</v>
      </c>
      <c r="B122" s="49" t="s">
        <v>346</v>
      </c>
      <c r="C122" s="25" t="s">
        <v>24</v>
      </c>
      <c r="D122" s="19">
        <v>3150</v>
      </c>
      <c r="E122" s="3"/>
      <c r="F122" s="12"/>
      <c r="G122" s="4"/>
    </row>
    <row r="123" spans="1:7" s="45" customFormat="1" ht="42.75" customHeight="1" x14ac:dyDescent="0.25">
      <c r="A123" s="29" t="s">
        <v>345</v>
      </c>
      <c r="B123" s="49" t="s">
        <v>346</v>
      </c>
      <c r="C123" s="25" t="s">
        <v>10</v>
      </c>
      <c r="D123" s="19">
        <f>D124</f>
        <v>350</v>
      </c>
      <c r="E123" s="48"/>
      <c r="F123" s="47"/>
      <c r="G123" s="46"/>
    </row>
    <row r="124" spans="1:7" ht="40.5" customHeight="1" x14ac:dyDescent="0.25">
      <c r="A124" s="34" t="s">
        <v>21</v>
      </c>
      <c r="B124" s="49" t="s">
        <v>346</v>
      </c>
      <c r="C124" s="25" t="s">
        <v>22</v>
      </c>
      <c r="D124" s="19">
        <f>D125</f>
        <v>350</v>
      </c>
      <c r="E124" s="3"/>
      <c r="F124" s="12"/>
      <c r="G124" s="4"/>
    </row>
    <row r="125" spans="1:7" x14ac:dyDescent="0.25">
      <c r="A125" s="29" t="s">
        <v>23</v>
      </c>
      <c r="B125" s="49" t="s">
        <v>346</v>
      </c>
      <c r="C125" s="25" t="s">
        <v>24</v>
      </c>
      <c r="D125" s="19">
        <v>350</v>
      </c>
      <c r="E125" s="3"/>
      <c r="F125" s="12"/>
      <c r="G125" s="4"/>
    </row>
    <row r="126" spans="1:7" ht="26.4" x14ac:dyDescent="0.25">
      <c r="A126" s="35" t="s">
        <v>321</v>
      </c>
      <c r="B126" s="51" t="s">
        <v>325</v>
      </c>
      <c r="C126" s="27" t="s">
        <v>10</v>
      </c>
      <c r="D126" s="52">
        <f>D127</f>
        <v>596538.9</v>
      </c>
      <c r="E126" s="3"/>
      <c r="F126" s="12"/>
      <c r="G126" s="4"/>
    </row>
    <row r="127" spans="1:7" s="41" customFormat="1" ht="26.4" x14ac:dyDescent="0.25">
      <c r="A127" s="34" t="s">
        <v>322</v>
      </c>
      <c r="B127" s="32" t="s">
        <v>326</v>
      </c>
      <c r="C127" s="49" t="s">
        <v>10</v>
      </c>
      <c r="D127" s="19">
        <f>D133+D140+D128</f>
        <v>596538.9</v>
      </c>
      <c r="E127" s="44"/>
      <c r="F127" s="43"/>
      <c r="G127" s="42"/>
    </row>
    <row r="128" spans="1:7" s="41" customFormat="1" ht="52.8" x14ac:dyDescent="0.25">
      <c r="A128" s="34" t="s">
        <v>324</v>
      </c>
      <c r="B128" s="32" t="s">
        <v>327</v>
      </c>
      <c r="C128" s="49" t="s">
        <v>10</v>
      </c>
      <c r="D128" s="19">
        <f>D132+D129</f>
        <v>1263</v>
      </c>
      <c r="E128" s="44"/>
      <c r="F128" s="43"/>
      <c r="G128" s="42"/>
    </row>
    <row r="129" spans="1:7" s="41" customFormat="1" ht="26.4" x14ac:dyDescent="0.25">
      <c r="A129" s="34" t="s">
        <v>17</v>
      </c>
      <c r="B129" s="32" t="s">
        <v>327</v>
      </c>
      <c r="C129" s="49" t="s">
        <v>18</v>
      </c>
      <c r="D129" s="19">
        <f>D130</f>
        <v>273</v>
      </c>
      <c r="E129" s="44"/>
      <c r="F129" s="43"/>
      <c r="G129" s="42"/>
    </row>
    <row r="130" spans="1:7" ht="26.4" x14ac:dyDescent="0.25">
      <c r="A130" s="34" t="s">
        <v>19</v>
      </c>
      <c r="B130" s="32" t="s">
        <v>327</v>
      </c>
      <c r="C130" s="49" t="s">
        <v>20</v>
      </c>
      <c r="D130" s="19">
        <v>273</v>
      </c>
      <c r="E130" s="3"/>
      <c r="F130" s="12"/>
      <c r="G130" s="4"/>
    </row>
    <row r="131" spans="1:7" ht="26.4" x14ac:dyDescent="0.25">
      <c r="A131" s="34" t="s">
        <v>21</v>
      </c>
      <c r="B131" s="32" t="s">
        <v>327</v>
      </c>
      <c r="C131" s="49" t="s">
        <v>22</v>
      </c>
      <c r="D131" s="19">
        <f>D132</f>
        <v>990</v>
      </c>
      <c r="E131" s="3"/>
      <c r="F131" s="12"/>
      <c r="G131" s="4"/>
    </row>
    <row r="132" spans="1:7" x14ac:dyDescent="0.25">
      <c r="A132" s="29" t="s">
        <v>23</v>
      </c>
      <c r="B132" s="32" t="s">
        <v>327</v>
      </c>
      <c r="C132" s="49" t="s">
        <v>24</v>
      </c>
      <c r="D132" s="19">
        <f>1089-99</f>
        <v>990</v>
      </c>
      <c r="E132" s="3"/>
      <c r="F132" s="12"/>
      <c r="G132" s="4"/>
    </row>
    <row r="133" spans="1:7" ht="79.2" x14ac:dyDescent="0.25">
      <c r="A133" s="34" t="s">
        <v>358</v>
      </c>
      <c r="B133" s="32" t="s">
        <v>432</v>
      </c>
      <c r="C133" s="49" t="s">
        <v>10</v>
      </c>
      <c r="D133" s="19">
        <f>D134+D137</f>
        <v>565512</v>
      </c>
      <c r="E133" s="3" t="e">
        <f>D477-#REF!</f>
        <v>#REF!</v>
      </c>
      <c r="F133" s="12"/>
      <c r="G133" s="4"/>
    </row>
    <row r="134" spans="1:7" ht="66" x14ac:dyDescent="0.25">
      <c r="A134" s="34" t="s">
        <v>356</v>
      </c>
      <c r="B134" s="32" t="s">
        <v>432</v>
      </c>
      <c r="C134" s="49" t="s">
        <v>10</v>
      </c>
      <c r="D134" s="19">
        <f>D135</f>
        <v>192274.09999999998</v>
      </c>
      <c r="E134" s="3" t="e">
        <f>D478-#REF!</f>
        <v>#REF!</v>
      </c>
      <c r="F134" s="12"/>
      <c r="G134" s="4"/>
    </row>
    <row r="135" spans="1:7" ht="26.4" x14ac:dyDescent="0.25">
      <c r="A135" s="34" t="s">
        <v>21</v>
      </c>
      <c r="B135" s="32" t="s">
        <v>432</v>
      </c>
      <c r="C135" s="49" t="s">
        <v>22</v>
      </c>
      <c r="D135" s="19">
        <f>D136</f>
        <v>192274.09999999998</v>
      </c>
      <c r="E135" s="3" t="e">
        <f>D479-#REF!</f>
        <v>#REF!</v>
      </c>
      <c r="F135" s="12"/>
      <c r="G135" s="4"/>
    </row>
    <row r="136" spans="1:7" x14ac:dyDescent="0.25">
      <c r="A136" s="29" t="s">
        <v>23</v>
      </c>
      <c r="B136" s="32" t="s">
        <v>432</v>
      </c>
      <c r="C136" s="49" t="s">
        <v>24</v>
      </c>
      <c r="D136" s="19">
        <f>159202.3+33071.8</f>
        <v>192274.09999999998</v>
      </c>
      <c r="E136" s="3"/>
      <c r="F136" s="12"/>
      <c r="G136" s="4"/>
    </row>
    <row r="137" spans="1:7" ht="79.2" x14ac:dyDescent="0.25">
      <c r="A137" s="34" t="s">
        <v>357</v>
      </c>
      <c r="B137" s="32" t="s">
        <v>432</v>
      </c>
      <c r="C137" s="49" t="s">
        <v>10</v>
      </c>
      <c r="D137" s="19">
        <f>D138</f>
        <v>373237.9</v>
      </c>
      <c r="E137" s="3"/>
      <c r="F137" s="12"/>
      <c r="G137" s="4"/>
    </row>
    <row r="138" spans="1:7" ht="26.4" x14ac:dyDescent="0.25">
      <c r="A138" s="34" t="s">
        <v>21</v>
      </c>
      <c r="B138" s="32" t="s">
        <v>432</v>
      </c>
      <c r="C138" s="49" t="s">
        <v>22</v>
      </c>
      <c r="D138" s="19">
        <f>D139</f>
        <v>373237.9</v>
      </c>
      <c r="E138" s="3"/>
      <c r="F138" s="12"/>
      <c r="G138" s="4"/>
    </row>
    <row r="139" spans="1:7" x14ac:dyDescent="0.25">
      <c r="A139" s="29" t="s">
        <v>23</v>
      </c>
      <c r="B139" s="32" t="s">
        <v>432</v>
      </c>
      <c r="C139" s="49" t="s">
        <v>24</v>
      </c>
      <c r="D139" s="19">
        <f>309039.7+64198.2</f>
        <v>373237.9</v>
      </c>
      <c r="E139" s="3" t="e">
        <f>D480-#REF!</f>
        <v>#REF!</v>
      </c>
      <c r="F139" s="12"/>
      <c r="G139" s="4"/>
    </row>
    <row r="140" spans="1:7" ht="39.6" x14ac:dyDescent="0.25">
      <c r="A140" s="34" t="s">
        <v>323</v>
      </c>
      <c r="B140" s="32" t="s">
        <v>355</v>
      </c>
      <c r="C140" s="49" t="s">
        <v>10</v>
      </c>
      <c r="D140" s="19">
        <f>D141</f>
        <v>29763.9</v>
      </c>
      <c r="E140" s="3"/>
      <c r="F140" s="12"/>
      <c r="G140" s="4"/>
    </row>
    <row r="141" spans="1:7" ht="26.4" x14ac:dyDescent="0.25">
      <c r="A141" s="34" t="s">
        <v>21</v>
      </c>
      <c r="B141" s="32" t="s">
        <v>355</v>
      </c>
      <c r="C141" s="49" t="s">
        <v>22</v>
      </c>
      <c r="D141" s="19">
        <f>D142</f>
        <v>29763.9</v>
      </c>
      <c r="E141" s="3"/>
      <c r="F141" s="12"/>
      <c r="G141" s="4"/>
    </row>
    <row r="142" spans="1:7" x14ac:dyDescent="0.25">
      <c r="A142" s="29" t="s">
        <v>23</v>
      </c>
      <c r="B142" s="32" t="s">
        <v>355</v>
      </c>
      <c r="C142" s="49" t="s">
        <v>24</v>
      </c>
      <c r="D142" s="19">
        <f>24638+5125.9</f>
        <v>29763.9</v>
      </c>
      <c r="E142" s="3" t="e">
        <f>D404-#REF!</f>
        <v>#REF!</v>
      </c>
      <c r="F142" s="12"/>
      <c r="G142" s="4"/>
    </row>
    <row r="143" spans="1:7" ht="39.6" x14ac:dyDescent="0.25">
      <c r="A143" s="65" t="s">
        <v>280</v>
      </c>
      <c r="B143" s="50" t="s">
        <v>65</v>
      </c>
      <c r="C143" s="50" t="s">
        <v>10</v>
      </c>
      <c r="D143" s="52">
        <f>D144+D166+D182+D202</f>
        <v>383461.7</v>
      </c>
      <c r="E143" s="3" t="e">
        <f>D405-#REF!</f>
        <v>#REF!</v>
      </c>
      <c r="F143" s="12"/>
      <c r="G143" s="4"/>
    </row>
    <row r="144" spans="1:7" ht="39.6" x14ac:dyDescent="0.25">
      <c r="A144" s="65" t="s">
        <v>66</v>
      </c>
      <c r="B144" s="50" t="s">
        <v>67</v>
      </c>
      <c r="C144" s="50" t="s">
        <v>10</v>
      </c>
      <c r="D144" s="52">
        <f>D145+D151+D155+D162</f>
        <v>104498.6</v>
      </c>
      <c r="E144" s="3" t="e">
        <f>D406-#REF!</f>
        <v>#REF!</v>
      </c>
      <c r="F144" s="12"/>
      <c r="G144" s="4"/>
    </row>
    <row r="145" spans="1:7" ht="39.6" x14ac:dyDescent="0.25">
      <c r="A145" s="62" t="s">
        <v>68</v>
      </c>
      <c r="B145" s="49" t="s">
        <v>69</v>
      </c>
      <c r="C145" s="49" t="s">
        <v>10</v>
      </c>
      <c r="D145" s="19">
        <f>D146</f>
        <v>14169</v>
      </c>
      <c r="E145" s="3"/>
      <c r="F145" s="12"/>
      <c r="G145" s="4"/>
    </row>
    <row r="146" spans="1:7" ht="26.4" x14ac:dyDescent="0.25">
      <c r="A146" s="62" t="s">
        <v>70</v>
      </c>
      <c r="B146" s="49" t="s">
        <v>71</v>
      </c>
      <c r="C146" s="49" t="s">
        <v>10</v>
      </c>
      <c r="D146" s="19">
        <f>D147+D149</f>
        <v>14169</v>
      </c>
      <c r="E146" s="3"/>
      <c r="F146" s="12"/>
      <c r="G146" s="4"/>
    </row>
    <row r="147" spans="1:7" ht="26.4" x14ac:dyDescent="0.25">
      <c r="A147" s="62" t="s">
        <v>17</v>
      </c>
      <c r="B147" s="49" t="s">
        <v>71</v>
      </c>
      <c r="C147" s="49" t="s">
        <v>18</v>
      </c>
      <c r="D147" s="19">
        <f>D148</f>
        <v>14028</v>
      </c>
      <c r="E147" s="3"/>
      <c r="F147" s="12"/>
      <c r="G147" s="4"/>
    </row>
    <row r="148" spans="1:7" ht="26.4" x14ac:dyDescent="0.25">
      <c r="A148" s="62" t="s">
        <v>19</v>
      </c>
      <c r="B148" s="49" t="s">
        <v>71</v>
      </c>
      <c r="C148" s="49" t="s">
        <v>20</v>
      </c>
      <c r="D148" s="19">
        <f>14169-141</f>
        <v>14028</v>
      </c>
      <c r="E148" s="3"/>
      <c r="F148" s="12"/>
      <c r="G148" s="4"/>
    </row>
    <row r="149" spans="1:7" x14ac:dyDescent="0.25">
      <c r="A149" s="62" t="s">
        <v>53</v>
      </c>
      <c r="B149" s="49" t="s">
        <v>71</v>
      </c>
      <c r="C149" s="49" t="s">
        <v>54</v>
      </c>
      <c r="D149" s="19">
        <f>D150</f>
        <v>141</v>
      </c>
      <c r="E149" s="3"/>
      <c r="F149" s="12"/>
      <c r="G149" s="4"/>
    </row>
    <row r="150" spans="1:7" x14ac:dyDescent="0.25">
      <c r="A150" s="62" t="s">
        <v>250</v>
      </c>
      <c r="B150" s="49" t="s">
        <v>71</v>
      </c>
      <c r="C150" s="49" t="s">
        <v>251</v>
      </c>
      <c r="D150" s="19">
        <v>141</v>
      </c>
      <c r="E150" s="3"/>
      <c r="F150" s="12"/>
      <c r="G150" s="4"/>
    </row>
    <row r="151" spans="1:7" ht="26.4" x14ac:dyDescent="0.25">
      <c r="A151" s="62" t="s">
        <v>72</v>
      </c>
      <c r="B151" s="49" t="s">
        <v>255</v>
      </c>
      <c r="C151" s="49" t="s">
        <v>10</v>
      </c>
      <c r="D151" s="19">
        <f>D152</f>
        <v>31680.6</v>
      </c>
      <c r="E151" s="3"/>
      <c r="F151" s="12"/>
      <c r="G151" s="4"/>
    </row>
    <row r="152" spans="1:7" ht="31.8" customHeight="1" x14ac:dyDescent="0.25">
      <c r="A152" s="62" t="s">
        <v>73</v>
      </c>
      <c r="B152" s="49" t="s">
        <v>254</v>
      </c>
      <c r="C152" s="49" t="s">
        <v>10</v>
      </c>
      <c r="D152" s="19">
        <f>D153</f>
        <v>31680.6</v>
      </c>
      <c r="E152" s="3"/>
      <c r="F152" s="12"/>
      <c r="G152" s="4"/>
    </row>
    <row r="153" spans="1:7" ht="26.4" x14ac:dyDescent="0.25">
      <c r="A153" s="62" t="s">
        <v>17</v>
      </c>
      <c r="B153" s="49" t="s">
        <v>254</v>
      </c>
      <c r="C153" s="49" t="s">
        <v>18</v>
      </c>
      <c r="D153" s="19">
        <f>D154</f>
        <v>31680.6</v>
      </c>
      <c r="E153" s="3"/>
      <c r="F153" s="12"/>
      <c r="G153" s="4"/>
    </row>
    <row r="154" spans="1:7" ht="26.4" x14ac:dyDescent="0.25">
      <c r="A154" s="62" t="s">
        <v>19</v>
      </c>
      <c r="B154" s="49" t="s">
        <v>254</v>
      </c>
      <c r="C154" s="49" t="s">
        <v>20</v>
      </c>
      <c r="D154" s="19">
        <v>31680.6</v>
      </c>
      <c r="E154" s="3"/>
      <c r="F154" s="12"/>
      <c r="G154" s="4"/>
    </row>
    <row r="155" spans="1:7" ht="26.4" x14ac:dyDescent="0.25">
      <c r="A155" s="34" t="s">
        <v>314</v>
      </c>
      <c r="B155" s="49" t="s">
        <v>316</v>
      </c>
      <c r="C155" s="49" t="s">
        <v>10</v>
      </c>
      <c r="D155" s="19">
        <f>D156+D159</f>
        <v>53449</v>
      </c>
      <c r="E155" s="3"/>
      <c r="F155" s="12"/>
      <c r="G155" s="4"/>
    </row>
    <row r="156" spans="1:7" ht="39.6" x14ac:dyDescent="0.25">
      <c r="A156" s="34" t="s">
        <v>337</v>
      </c>
      <c r="B156" s="49" t="s">
        <v>338</v>
      </c>
      <c r="C156" s="49" t="s">
        <v>10</v>
      </c>
      <c r="D156" s="19">
        <f>D157</f>
        <v>38804</v>
      </c>
      <c r="E156" s="3" t="e">
        <f>D407-#REF!</f>
        <v>#REF!</v>
      </c>
      <c r="F156" s="12"/>
      <c r="G156" s="4"/>
    </row>
    <row r="157" spans="1:7" x14ac:dyDescent="0.25">
      <c r="A157" s="34" t="s">
        <v>53</v>
      </c>
      <c r="B157" s="49" t="s">
        <v>338</v>
      </c>
      <c r="C157" s="49" t="s">
        <v>54</v>
      </c>
      <c r="D157" s="19">
        <f>D158</f>
        <v>38804</v>
      </c>
      <c r="E157" s="3" t="e">
        <f>D408-#REF!</f>
        <v>#REF!</v>
      </c>
      <c r="F157" s="12"/>
      <c r="G157" s="4"/>
    </row>
    <row r="158" spans="1:7" ht="44.4" customHeight="1" x14ac:dyDescent="0.25">
      <c r="A158" s="34" t="s">
        <v>336</v>
      </c>
      <c r="B158" s="49" t="s">
        <v>338</v>
      </c>
      <c r="C158" s="49" t="s">
        <v>102</v>
      </c>
      <c r="D158" s="19">
        <f>39829-1025</f>
        <v>38804</v>
      </c>
      <c r="E158" s="3" t="e">
        <f>D411-#REF!</f>
        <v>#REF!</v>
      </c>
      <c r="F158" s="12"/>
      <c r="G158" s="4"/>
    </row>
    <row r="159" spans="1:7" ht="26.4" x14ac:dyDescent="0.25">
      <c r="A159" s="34" t="s">
        <v>315</v>
      </c>
      <c r="B159" s="49" t="s">
        <v>318</v>
      </c>
      <c r="C159" s="49" t="s">
        <v>10</v>
      </c>
      <c r="D159" s="19">
        <f>D160</f>
        <v>14645</v>
      </c>
      <c r="E159" s="3" t="e">
        <f>D413-#REF!</f>
        <v>#REF!</v>
      </c>
      <c r="F159" s="12"/>
      <c r="G159" s="4"/>
    </row>
    <row r="160" spans="1:7" x14ac:dyDescent="0.25">
      <c r="A160" s="34" t="s">
        <v>53</v>
      </c>
      <c r="B160" s="49" t="s">
        <v>318</v>
      </c>
      <c r="C160" s="49" t="s">
        <v>54</v>
      </c>
      <c r="D160" s="19">
        <f>D161</f>
        <v>14645</v>
      </c>
      <c r="E160" s="3" t="e">
        <f>D411-#REF!</f>
        <v>#REF!</v>
      </c>
      <c r="F160" s="12"/>
      <c r="G160" s="4"/>
    </row>
    <row r="161" spans="1:7" ht="42" customHeight="1" x14ac:dyDescent="0.25">
      <c r="A161" s="34" t="s">
        <v>336</v>
      </c>
      <c r="B161" s="49" t="s">
        <v>318</v>
      </c>
      <c r="C161" s="49" t="s">
        <v>102</v>
      </c>
      <c r="D161" s="19">
        <f>15032-387</f>
        <v>14645</v>
      </c>
      <c r="E161" s="3" t="e">
        <f>D413-#REF!</f>
        <v>#REF!</v>
      </c>
      <c r="F161" s="12"/>
      <c r="G161" s="4"/>
    </row>
    <row r="162" spans="1:7" ht="39.6" x14ac:dyDescent="0.25">
      <c r="A162" s="34" t="s">
        <v>319</v>
      </c>
      <c r="B162" s="49" t="s">
        <v>317</v>
      </c>
      <c r="C162" s="49" t="s">
        <v>10</v>
      </c>
      <c r="D162" s="19">
        <f>D163</f>
        <v>5200</v>
      </c>
      <c r="E162" s="3" t="e">
        <f>#REF!-#REF!</f>
        <v>#REF!</v>
      </c>
      <c r="F162" s="12"/>
      <c r="G162" s="4"/>
    </row>
    <row r="163" spans="1:7" ht="39.6" x14ac:dyDescent="0.25">
      <c r="A163" s="34" t="s">
        <v>339</v>
      </c>
      <c r="B163" s="49" t="s">
        <v>320</v>
      </c>
      <c r="C163" s="49" t="s">
        <v>10</v>
      </c>
      <c r="D163" s="19">
        <f>D164</f>
        <v>5200</v>
      </c>
      <c r="E163" s="3"/>
      <c r="F163" s="12"/>
      <c r="G163" s="4"/>
    </row>
    <row r="164" spans="1:7" ht="26.4" x14ac:dyDescent="0.25">
      <c r="A164" s="34" t="s">
        <v>17</v>
      </c>
      <c r="B164" s="49" t="s">
        <v>320</v>
      </c>
      <c r="C164" s="49" t="s">
        <v>18</v>
      </c>
      <c r="D164" s="19">
        <f>D165</f>
        <v>5200</v>
      </c>
      <c r="E164" s="3"/>
      <c r="F164" s="12"/>
      <c r="G164" s="4"/>
    </row>
    <row r="165" spans="1:7" ht="35.4" customHeight="1" x14ac:dyDescent="0.25">
      <c r="A165" s="34" t="s">
        <v>19</v>
      </c>
      <c r="B165" s="49" t="s">
        <v>320</v>
      </c>
      <c r="C165" s="49" t="s">
        <v>20</v>
      </c>
      <c r="D165" s="19">
        <v>5200</v>
      </c>
      <c r="E165" s="3" t="e">
        <f>#REF!-#REF!</f>
        <v>#REF!</v>
      </c>
      <c r="F165" s="12"/>
      <c r="G165" s="4"/>
    </row>
    <row r="166" spans="1:7" ht="39.6" x14ac:dyDescent="0.25">
      <c r="A166" s="63" t="s">
        <v>74</v>
      </c>
      <c r="B166" s="51" t="s">
        <v>75</v>
      </c>
      <c r="C166" s="50" t="s">
        <v>10</v>
      </c>
      <c r="D166" s="52">
        <f>D167+D175</f>
        <v>186273.8</v>
      </c>
      <c r="E166" s="3" t="e">
        <f>D465-#REF!</f>
        <v>#REF!</v>
      </c>
      <c r="F166" s="12"/>
      <c r="G166" s="4"/>
    </row>
    <row r="167" spans="1:7" ht="39.6" x14ac:dyDescent="0.25">
      <c r="A167" s="62" t="s">
        <v>76</v>
      </c>
      <c r="B167" s="32" t="s">
        <v>77</v>
      </c>
      <c r="C167" s="49" t="s">
        <v>10</v>
      </c>
      <c r="D167" s="19">
        <f>D168</f>
        <v>20003.8</v>
      </c>
      <c r="E167" s="3"/>
      <c r="F167" s="12"/>
      <c r="G167" s="4"/>
    </row>
    <row r="168" spans="1:7" ht="39.6" x14ac:dyDescent="0.25">
      <c r="A168" s="62" t="s">
        <v>78</v>
      </c>
      <c r="B168" s="32" t="s">
        <v>79</v>
      </c>
      <c r="C168" s="49" t="s">
        <v>10</v>
      </c>
      <c r="D168" s="19">
        <f>D169+D171+D173</f>
        <v>20003.8</v>
      </c>
      <c r="E168" s="3"/>
      <c r="F168" s="12"/>
      <c r="G168" s="4"/>
    </row>
    <row r="169" spans="1:7" ht="26.4" x14ac:dyDescent="0.25">
      <c r="A169" s="62" t="s">
        <v>17</v>
      </c>
      <c r="B169" s="32" t="s">
        <v>79</v>
      </c>
      <c r="C169" s="49" t="s">
        <v>18</v>
      </c>
      <c r="D169" s="19">
        <f>D170</f>
        <v>15643.5</v>
      </c>
      <c r="E169" s="3"/>
      <c r="F169" s="12"/>
      <c r="G169" s="4"/>
    </row>
    <row r="170" spans="1:7" ht="26.4" x14ac:dyDescent="0.25">
      <c r="A170" s="62" t="s">
        <v>19</v>
      </c>
      <c r="B170" s="32" t="s">
        <v>79</v>
      </c>
      <c r="C170" s="49" t="s">
        <v>20</v>
      </c>
      <c r="D170" s="19">
        <f>3500-1500+1885.4+10758.1+1000</f>
        <v>15643.5</v>
      </c>
      <c r="E170" s="3"/>
      <c r="F170" s="12"/>
      <c r="G170" s="4"/>
    </row>
    <row r="171" spans="1:7" ht="26.4" x14ac:dyDescent="0.25">
      <c r="A171" s="62" t="s">
        <v>80</v>
      </c>
      <c r="B171" s="32" t="s">
        <v>79</v>
      </c>
      <c r="C171" s="49" t="s">
        <v>81</v>
      </c>
      <c r="D171" s="19">
        <f>D172</f>
        <v>3500</v>
      </c>
      <c r="E171" s="3" t="e">
        <f>D470-#REF!</f>
        <v>#REF!</v>
      </c>
      <c r="F171" s="12"/>
      <c r="G171" s="4"/>
    </row>
    <row r="172" spans="1:7" x14ac:dyDescent="0.25">
      <c r="A172" s="66" t="s">
        <v>82</v>
      </c>
      <c r="B172" s="32" t="s">
        <v>79</v>
      </c>
      <c r="C172" s="49" t="s">
        <v>83</v>
      </c>
      <c r="D172" s="19">
        <f>10365.5+1500-7365.5-1000</f>
        <v>3500</v>
      </c>
      <c r="E172" s="3" t="e">
        <f>D471-#REF!</f>
        <v>#REF!</v>
      </c>
      <c r="F172" s="12"/>
      <c r="G172" s="4"/>
    </row>
    <row r="173" spans="1:7" x14ac:dyDescent="0.25">
      <c r="A173" s="34" t="s">
        <v>53</v>
      </c>
      <c r="B173" s="32" t="s">
        <v>79</v>
      </c>
      <c r="C173" s="49" t="s">
        <v>54</v>
      </c>
      <c r="D173" s="19">
        <f>D174</f>
        <v>860.3</v>
      </c>
      <c r="E173" s="3" t="e">
        <f>#REF!-#REF!</f>
        <v>#REF!</v>
      </c>
      <c r="F173" s="12"/>
      <c r="G173" s="4"/>
    </row>
    <row r="174" spans="1:7" x14ac:dyDescent="0.25">
      <c r="A174" s="34" t="s">
        <v>250</v>
      </c>
      <c r="B174" s="32" t="s">
        <v>79</v>
      </c>
      <c r="C174" s="49" t="s">
        <v>251</v>
      </c>
      <c r="D174" s="19">
        <v>860.3</v>
      </c>
      <c r="E174" s="3" t="e">
        <f>D481-#REF!</f>
        <v>#REF!</v>
      </c>
      <c r="F174" s="12"/>
      <c r="G174" s="4"/>
    </row>
    <row r="175" spans="1:7" ht="105.6" x14ac:dyDescent="0.25">
      <c r="A175" s="28" t="s">
        <v>352</v>
      </c>
      <c r="B175" s="32" t="s">
        <v>354</v>
      </c>
      <c r="C175" s="49" t="s">
        <v>10</v>
      </c>
      <c r="D175" s="19">
        <f>D176+D179</f>
        <v>166270</v>
      </c>
      <c r="E175" s="3" t="e">
        <f>D482-#REF!</f>
        <v>#REF!</v>
      </c>
      <c r="F175" s="12"/>
      <c r="G175" s="4"/>
    </row>
    <row r="176" spans="1:7" ht="52.8" x14ac:dyDescent="0.25">
      <c r="A176" s="28" t="s">
        <v>417</v>
      </c>
      <c r="B176" s="32" t="s">
        <v>353</v>
      </c>
      <c r="C176" s="49" t="s">
        <v>10</v>
      </c>
      <c r="D176" s="19">
        <f>D177</f>
        <v>126270</v>
      </c>
      <c r="E176" s="3"/>
      <c r="F176" s="12"/>
      <c r="G176" s="4"/>
    </row>
    <row r="177" spans="1:7" s="45" customFormat="1" ht="15" customHeight="1" x14ac:dyDescent="0.25">
      <c r="A177" s="28" t="s">
        <v>419</v>
      </c>
      <c r="B177" s="32" t="s">
        <v>353</v>
      </c>
      <c r="C177" s="49" t="s">
        <v>54</v>
      </c>
      <c r="D177" s="19">
        <f>D178</f>
        <v>126270</v>
      </c>
      <c r="E177" s="48"/>
      <c r="F177" s="47"/>
      <c r="G177" s="46"/>
    </row>
    <row r="178" spans="1:7" ht="52.8" x14ac:dyDescent="0.25">
      <c r="A178" s="28" t="s">
        <v>350</v>
      </c>
      <c r="B178" s="32" t="s">
        <v>353</v>
      </c>
      <c r="C178" s="49" t="s">
        <v>351</v>
      </c>
      <c r="D178" s="19">
        <v>126270</v>
      </c>
      <c r="E178" s="3"/>
      <c r="F178" s="12"/>
      <c r="G178" s="4"/>
    </row>
    <row r="179" spans="1:7" s="45" customFormat="1" ht="52.8" x14ac:dyDescent="0.25">
      <c r="A179" s="34" t="s">
        <v>399</v>
      </c>
      <c r="B179" s="32" t="s">
        <v>400</v>
      </c>
      <c r="C179" s="49" t="s">
        <v>10</v>
      </c>
      <c r="D179" s="19">
        <f>D180</f>
        <v>40000</v>
      </c>
      <c r="E179" s="55" t="e">
        <f>E180</f>
        <v>#REF!</v>
      </c>
      <c r="F179" s="56"/>
    </row>
    <row r="180" spans="1:7" s="45" customFormat="1" ht="16.2" customHeight="1" x14ac:dyDescent="0.25">
      <c r="A180" s="28" t="s">
        <v>419</v>
      </c>
      <c r="B180" s="32" t="s">
        <v>400</v>
      </c>
      <c r="C180" s="49" t="s">
        <v>54</v>
      </c>
      <c r="D180" s="19">
        <f>D181</f>
        <v>40000</v>
      </c>
      <c r="E180" s="55" t="e">
        <f>E181</f>
        <v>#REF!</v>
      </c>
      <c r="F180" s="56"/>
    </row>
    <row r="181" spans="1:7" s="45" customFormat="1" ht="52.8" x14ac:dyDescent="0.25">
      <c r="A181" s="28" t="s">
        <v>350</v>
      </c>
      <c r="B181" s="32" t="s">
        <v>400</v>
      </c>
      <c r="C181" s="49" t="s">
        <v>351</v>
      </c>
      <c r="D181" s="19">
        <v>40000</v>
      </c>
      <c r="E181" s="55" t="e">
        <f>#REF!</f>
        <v>#REF!</v>
      </c>
      <c r="F181" s="56"/>
    </row>
    <row r="182" spans="1:7" ht="26.4" x14ac:dyDescent="0.25">
      <c r="A182" s="67" t="s">
        <v>84</v>
      </c>
      <c r="B182" s="51" t="s">
        <v>85</v>
      </c>
      <c r="C182" s="50" t="s">
        <v>10</v>
      </c>
      <c r="D182" s="52">
        <f>D183+D187+D191</f>
        <v>51675</v>
      </c>
      <c r="E182" s="3"/>
      <c r="F182" s="12"/>
      <c r="G182" s="4"/>
    </row>
    <row r="183" spans="1:7" ht="26.4" x14ac:dyDescent="0.25">
      <c r="A183" s="62" t="s">
        <v>86</v>
      </c>
      <c r="B183" s="32" t="s">
        <v>87</v>
      </c>
      <c r="C183" s="49" t="s">
        <v>10</v>
      </c>
      <c r="D183" s="19">
        <f>D184</f>
        <v>110</v>
      </c>
      <c r="E183" s="3"/>
      <c r="F183" s="12"/>
      <c r="G183" s="4"/>
    </row>
    <row r="184" spans="1:7" ht="26.4" x14ac:dyDescent="0.25">
      <c r="A184" s="62" t="s">
        <v>88</v>
      </c>
      <c r="B184" s="32" t="s">
        <v>89</v>
      </c>
      <c r="C184" s="49" t="s">
        <v>10</v>
      </c>
      <c r="D184" s="19">
        <f>D185</f>
        <v>110</v>
      </c>
      <c r="E184" s="3"/>
      <c r="F184" s="12"/>
      <c r="G184" s="4"/>
    </row>
    <row r="185" spans="1:7" ht="26.4" x14ac:dyDescent="0.25">
      <c r="A185" s="62" t="s">
        <v>17</v>
      </c>
      <c r="B185" s="32" t="s">
        <v>89</v>
      </c>
      <c r="C185" s="49" t="s">
        <v>18</v>
      </c>
      <c r="D185" s="19">
        <f>D186</f>
        <v>110</v>
      </c>
      <c r="E185" s="3"/>
      <c r="F185" s="12"/>
      <c r="G185" s="4"/>
    </row>
    <row r="186" spans="1:7" ht="26.4" x14ac:dyDescent="0.25">
      <c r="A186" s="62" t="s">
        <v>19</v>
      </c>
      <c r="B186" s="32" t="s">
        <v>89</v>
      </c>
      <c r="C186" s="49" t="s">
        <v>20</v>
      </c>
      <c r="D186" s="19">
        <f>500-40-350</f>
        <v>110</v>
      </c>
      <c r="E186" s="3"/>
      <c r="F186" s="12"/>
      <c r="G186" s="4"/>
    </row>
    <row r="187" spans="1:7" ht="39.6" x14ac:dyDescent="0.25">
      <c r="A187" s="62" t="s">
        <v>261</v>
      </c>
      <c r="B187" s="32" t="s">
        <v>262</v>
      </c>
      <c r="C187" s="49" t="s">
        <v>10</v>
      </c>
      <c r="D187" s="19">
        <f>D188</f>
        <v>1264.4000000000001</v>
      </c>
      <c r="E187" s="3"/>
      <c r="F187" s="12"/>
      <c r="G187" s="4"/>
    </row>
    <row r="188" spans="1:7" ht="26.4" x14ac:dyDescent="0.25">
      <c r="A188" s="62" t="s">
        <v>263</v>
      </c>
      <c r="B188" s="32" t="s">
        <v>264</v>
      </c>
      <c r="C188" s="49" t="s">
        <v>10</v>
      </c>
      <c r="D188" s="19">
        <f>D189</f>
        <v>1264.4000000000001</v>
      </c>
      <c r="E188" s="3"/>
      <c r="F188" s="12"/>
      <c r="G188" s="4"/>
    </row>
    <row r="189" spans="1:7" ht="26.4" x14ac:dyDescent="0.25">
      <c r="A189" s="62" t="s">
        <v>17</v>
      </c>
      <c r="B189" s="32" t="s">
        <v>264</v>
      </c>
      <c r="C189" s="49" t="s">
        <v>18</v>
      </c>
      <c r="D189" s="19">
        <f>D190</f>
        <v>1264.4000000000001</v>
      </c>
      <c r="E189" s="3"/>
      <c r="F189" s="12"/>
      <c r="G189" s="4"/>
    </row>
    <row r="190" spans="1:7" ht="26.4" x14ac:dyDescent="0.25">
      <c r="A190" s="62" t="s">
        <v>19</v>
      </c>
      <c r="B190" s="32" t="s">
        <v>264</v>
      </c>
      <c r="C190" s="49" t="s">
        <v>20</v>
      </c>
      <c r="D190" s="19">
        <v>1264.4000000000001</v>
      </c>
      <c r="E190" s="3"/>
      <c r="F190" s="12"/>
      <c r="G190" s="4"/>
    </row>
    <row r="191" spans="1:7" ht="52.8" x14ac:dyDescent="0.25">
      <c r="A191" s="68" t="s">
        <v>428</v>
      </c>
      <c r="B191" s="32" t="s">
        <v>359</v>
      </c>
      <c r="C191" s="49" t="s">
        <v>10</v>
      </c>
      <c r="D191" s="19">
        <f>D192+D196+D199</f>
        <v>50300.6</v>
      </c>
      <c r="E191" s="3" t="e">
        <f>D273-#REF!</f>
        <v>#REF!</v>
      </c>
      <c r="F191" s="12"/>
      <c r="G191" s="4"/>
    </row>
    <row r="192" spans="1:7" s="45" customFormat="1" ht="74.400000000000006" customHeight="1" x14ac:dyDescent="0.25">
      <c r="A192" s="34" t="s">
        <v>430</v>
      </c>
      <c r="B192" s="32" t="s">
        <v>401</v>
      </c>
      <c r="C192" s="49" t="s">
        <v>10</v>
      </c>
      <c r="D192" s="19">
        <f>D193</f>
        <v>36300</v>
      </c>
      <c r="E192" s="53"/>
      <c r="F192" s="57"/>
    </row>
    <row r="193" spans="1:7" s="45" customFormat="1" ht="26.4" x14ac:dyDescent="0.25">
      <c r="A193" s="34" t="s">
        <v>17</v>
      </c>
      <c r="B193" s="32" t="s">
        <v>401</v>
      </c>
      <c r="C193" s="49" t="s">
        <v>18</v>
      </c>
      <c r="D193" s="19">
        <f>D194</f>
        <v>36300</v>
      </c>
      <c r="E193" s="53"/>
      <c r="F193" s="57"/>
    </row>
    <row r="194" spans="1:7" s="45" customFormat="1" ht="26.4" x14ac:dyDescent="0.25">
      <c r="A194" s="34" t="s">
        <v>19</v>
      </c>
      <c r="B194" s="32" t="s">
        <v>401</v>
      </c>
      <c r="C194" s="49" t="s">
        <v>20</v>
      </c>
      <c r="D194" s="19">
        <f>D195</f>
        <v>36300</v>
      </c>
      <c r="E194" s="53"/>
      <c r="F194" s="57"/>
    </row>
    <row r="195" spans="1:7" s="45" customFormat="1" ht="26.4" x14ac:dyDescent="0.25">
      <c r="A195" s="34" t="s">
        <v>402</v>
      </c>
      <c r="B195" s="32" t="s">
        <v>401</v>
      </c>
      <c r="C195" s="49" t="s">
        <v>403</v>
      </c>
      <c r="D195" s="19">
        <v>36300</v>
      </c>
      <c r="E195" s="53"/>
      <c r="F195" s="57"/>
    </row>
    <row r="196" spans="1:7" ht="52.8" x14ac:dyDescent="0.25">
      <c r="A196" s="34" t="s">
        <v>429</v>
      </c>
      <c r="B196" s="32" t="s">
        <v>391</v>
      </c>
      <c r="C196" s="49" t="s">
        <v>10</v>
      </c>
      <c r="D196" s="19">
        <f>D197</f>
        <v>13700</v>
      </c>
      <c r="E196" s="3" t="e">
        <f>D274-#REF!</f>
        <v>#REF!</v>
      </c>
      <c r="F196" s="12"/>
      <c r="G196" s="4"/>
    </row>
    <row r="197" spans="1:7" ht="26.4" x14ac:dyDescent="0.25">
      <c r="A197" s="34" t="s">
        <v>17</v>
      </c>
      <c r="B197" s="32" t="s">
        <v>391</v>
      </c>
      <c r="C197" s="49" t="s">
        <v>18</v>
      </c>
      <c r="D197" s="19">
        <f>D198</f>
        <v>13700</v>
      </c>
      <c r="E197" s="3" t="e">
        <f>D275-#REF!</f>
        <v>#REF!</v>
      </c>
      <c r="F197" s="12"/>
      <c r="G197" s="4"/>
    </row>
    <row r="198" spans="1:7" ht="26.4" x14ac:dyDescent="0.25">
      <c r="A198" s="34" t="s">
        <v>19</v>
      </c>
      <c r="B198" s="32" t="s">
        <v>391</v>
      </c>
      <c r="C198" s="49" t="s">
        <v>20</v>
      </c>
      <c r="D198" s="19">
        <v>13700</v>
      </c>
      <c r="E198" s="3"/>
      <c r="F198" s="12"/>
      <c r="G198" s="4"/>
    </row>
    <row r="199" spans="1:7" ht="58.2" customHeight="1" x14ac:dyDescent="0.25">
      <c r="A199" s="34" t="s">
        <v>431</v>
      </c>
      <c r="B199" s="32" t="s">
        <v>360</v>
      </c>
      <c r="C199" s="49" t="s">
        <v>10</v>
      </c>
      <c r="D199" s="19">
        <f>D200</f>
        <v>300.60000000000002</v>
      </c>
      <c r="E199" s="3" t="e">
        <f>D279-#REF!</f>
        <v>#REF!</v>
      </c>
      <c r="F199" s="12"/>
      <c r="G199" s="4"/>
    </row>
    <row r="200" spans="1:7" ht="26.4" x14ac:dyDescent="0.25">
      <c r="A200" s="34" t="s">
        <v>17</v>
      </c>
      <c r="B200" s="32" t="s">
        <v>360</v>
      </c>
      <c r="C200" s="49" t="s">
        <v>18</v>
      </c>
      <c r="D200" s="19">
        <f>D201</f>
        <v>300.60000000000002</v>
      </c>
      <c r="E200" s="3"/>
      <c r="F200" s="12"/>
      <c r="G200" s="4"/>
    </row>
    <row r="201" spans="1:7" ht="26.4" x14ac:dyDescent="0.25">
      <c r="A201" s="34" t="s">
        <v>19</v>
      </c>
      <c r="B201" s="32" t="s">
        <v>360</v>
      </c>
      <c r="C201" s="49" t="s">
        <v>20</v>
      </c>
      <c r="D201" s="19">
        <f>260.6+40</f>
        <v>300.60000000000002</v>
      </c>
      <c r="E201" s="3"/>
      <c r="F201" s="12"/>
      <c r="G201" s="4"/>
    </row>
    <row r="202" spans="1:7" x14ac:dyDescent="0.25">
      <c r="A202" s="67" t="s">
        <v>90</v>
      </c>
      <c r="B202" s="51" t="s">
        <v>91</v>
      </c>
      <c r="C202" s="50" t="s">
        <v>10</v>
      </c>
      <c r="D202" s="52">
        <f>D203</f>
        <v>41014.300000000003</v>
      </c>
      <c r="E202" s="3"/>
      <c r="F202" s="12"/>
      <c r="G202" s="4"/>
    </row>
    <row r="203" spans="1:7" ht="26.4" x14ac:dyDescent="0.25">
      <c r="A203" s="62" t="s">
        <v>92</v>
      </c>
      <c r="B203" s="32" t="s">
        <v>93</v>
      </c>
      <c r="C203" s="49" t="s">
        <v>10</v>
      </c>
      <c r="D203" s="19">
        <f>D204</f>
        <v>41014.300000000003</v>
      </c>
      <c r="E203" s="3"/>
      <c r="F203" s="12"/>
      <c r="G203" s="4"/>
    </row>
    <row r="204" spans="1:7" ht="26.4" x14ac:dyDescent="0.25">
      <c r="A204" s="62" t="s">
        <v>94</v>
      </c>
      <c r="B204" s="32" t="s">
        <v>95</v>
      </c>
      <c r="C204" s="49" t="s">
        <v>10</v>
      </c>
      <c r="D204" s="19">
        <f>D205</f>
        <v>41014.300000000003</v>
      </c>
      <c r="E204" s="3"/>
      <c r="F204" s="12"/>
      <c r="G204" s="4"/>
    </row>
    <row r="205" spans="1:7" ht="26.4" x14ac:dyDescent="0.25">
      <c r="A205" s="62" t="s">
        <v>80</v>
      </c>
      <c r="B205" s="32" t="s">
        <v>95</v>
      </c>
      <c r="C205" s="49" t="s">
        <v>81</v>
      </c>
      <c r="D205" s="19">
        <f>D206+D207</f>
        <v>41014.300000000003</v>
      </c>
      <c r="E205" s="3"/>
      <c r="F205" s="12"/>
      <c r="G205" s="4"/>
    </row>
    <row r="206" spans="1:7" x14ac:dyDescent="0.25">
      <c r="A206" s="66" t="s">
        <v>82</v>
      </c>
      <c r="B206" s="32" t="s">
        <v>95</v>
      </c>
      <c r="C206" s="49" t="s">
        <v>83</v>
      </c>
      <c r="D206" s="19">
        <f>38030.8+4556.2-31205.4+600</f>
        <v>11981.599999999999</v>
      </c>
      <c r="E206" s="3"/>
      <c r="F206" s="12"/>
      <c r="G206" s="4"/>
    </row>
    <row r="207" spans="1:7" ht="92.4" x14ac:dyDescent="0.25">
      <c r="A207" s="69" t="s">
        <v>300</v>
      </c>
      <c r="B207" s="32" t="s">
        <v>95</v>
      </c>
      <c r="C207" s="49" t="s">
        <v>291</v>
      </c>
      <c r="D207" s="19">
        <f>28482.7+350+200</f>
        <v>29032.7</v>
      </c>
      <c r="E207" s="3"/>
      <c r="F207" s="12">
        <v>200</v>
      </c>
      <c r="G207" s="4"/>
    </row>
    <row r="208" spans="1:7" ht="39.6" x14ac:dyDescent="0.25">
      <c r="A208" s="63" t="s">
        <v>281</v>
      </c>
      <c r="B208" s="50" t="s">
        <v>96</v>
      </c>
      <c r="C208" s="50" t="s">
        <v>10</v>
      </c>
      <c r="D208" s="52">
        <f>D209</f>
        <v>1000</v>
      </c>
      <c r="E208" s="3"/>
      <c r="F208" s="12"/>
      <c r="G208" s="4"/>
    </row>
    <row r="209" spans="1:7" ht="26.4" x14ac:dyDescent="0.25">
      <c r="A209" s="62" t="s">
        <v>97</v>
      </c>
      <c r="B209" s="49" t="s">
        <v>98</v>
      </c>
      <c r="C209" s="49" t="s">
        <v>10</v>
      </c>
      <c r="D209" s="19">
        <f>D210</f>
        <v>1000</v>
      </c>
      <c r="E209" s="3"/>
      <c r="F209" s="12"/>
      <c r="G209" s="4"/>
    </row>
    <row r="210" spans="1:7" ht="26.4" x14ac:dyDescent="0.25">
      <c r="A210" s="62" t="s">
        <v>99</v>
      </c>
      <c r="B210" s="49" t="s">
        <v>100</v>
      </c>
      <c r="C210" s="49" t="s">
        <v>10</v>
      </c>
      <c r="D210" s="19">
        <f>D211</f>
        <v>1000</v>
      </c>
      <c r="E210" s="3" t="e">
        <f>D280-#REF!</f>
        <v>#REF!</v>
      </c>
      <c r="F210" s="12"/>
      <c r="G210" s="4"/>
    </row>
    <row r="211" spans="1:7" x14ac:dyDescent="0.25">
      <c r="A211" s="61" t="s">
        <v>53</v>
      </c>
      <c r="B211" s="49" t="s">
        <v>100</v>
      </c>
      <c r="C211" s="33" t="s">
        <v>54</v>
      </c>
      <c r="D211" s="20">
        <f>D212</f>
        <v>1000</v>
      </c>
      <c r="E211" s="3"/>
      <c r="F211" s="12"/>
      <c r="G211" s="4"/>
    </row>
    <row r="212" spans="1:7" ht="39.6" x14ac:dyDescent="0.25">
      <c r="A212" s="34" t="s">
        <v>101</v>
      </c>
      <c r="B212" s="49" t="s">
        <v>100</v>
      </c>
      <c r="C212" s="33" t="s">
        <v>102</v>
      </c>
      <c r="D212" s="20">
        <f>1900-900</f>
        <v>1000</v>
      </c>
      <c r="E212" s="3"/>
      <c r="F212" s="12"/>
      <c r="G212" s="4"/>
    </row>
    <row r="213" spans="1:7" ht="39.6" x14ac:dyDescent="0.25">
      <c r="A213" s="65" t="s">
        <v>282</v>
      </c>
      <c r="B213" s="50" t="s">
        <v>103</v>
      </c>
      <c r="C213" s="50" t="s">
        <v>10</v>
      </c>
      <c r="D213" s="21">
        <f>D214+D222+D261</f>
        <v>132653.1</v>
      </c>
      <c r="E213" s="3"/>
      <c r="F213" s="12"/>
      <c r="G213" s="4"/>
    </row>
    <row r="214" spans="1:7" ht="39.6" x14ac:dyDescent="0.25">
      <c r="A214" s="65" t="s">
        <v>104</v>
      </c>
      <c r="B214" s="50" t="s">
        <v>105</v>
      </c>
      <c r="C214" s="50" t="s">
        <v>10</v>
      </c>
      <c r="D214" s="21">
        <f>D215</f>
        <v>3628.2</v>
      </c>
      <c r="E214" s="3"/>
      <c r="F214" s="12"/>
      <c r="G214" s="4"/>
    </row>
    <row r="215" spans="1:7" ht="26.4" x14ac:dyDescent="0.25">
      <c r="A215" s="34" t="s">
        <v>106</v>
      </c>
      <c r="B215" s="49" t="s">
        <v>107</v>
      </c>
      <c r="C215" s="49" t="s">
        <v>10</v>
      </c>
      <c r="D215" s="22">
        <f>D216+D219</f>
        <v>3628.2</v>
      </c>
      <c r="E215" s="3"/>
      <c r="F215" s="12"/>
      <c r="G215" s="4"/>
    </row>
    <row r="216" spans="1:7" ht="92.4" x14ac:dyDescent="0.25">
      <c r="A216" s="70" t="s">
        <v>108</v>
      </c>
      <c r="B216" s="49" t="s">
        <v>109</v>
      </c>
      <c r="C216" s="49" t="s">
        <v>10</v>
      </c>
      <c r="D216" s="22">
        <f>D217</f>
        <v>568.20000000000005</v>
      </c>
      <c r="E216" s="3"/>
      <c r="F216" s="12"/>
      <c r="G216" s="4"/>
    </row>
    <row r="217" spans="1:7" x14ac:dyDescent="0.25">
      <c r="A217" s="34" t="s">
        <v>110</v>
      </c>
      <c r="B217" s="49" t="s">
        <v>109</v>
      </c>
      <c r="C217" s="49" t="s">
        <v>111</v>
      </c>
      <c r="D217" s="19">
        <f>D218</f>
        <v>568.20000000000005</v>
      </c>
      <c r="E217" s="3"/>
      <c r="F217" s="12"/>
      <c r="G217" s="4"/>
    </row>
    <row r="218" spans="1:7" x14ac:dyDescent="0.25">
      <c r="A218" s="34" t="s">
        <v>112</v>
      </c>
      <c r="B218" s="49" t="s">
        <v>109</v>
      </c>
      <c r="C218" s="49" t="s">
        <v>113</v>
      </c>
      <c r="D218" s="19">
        <v>568.20000000000005</v>
      </c>
      <c r="E218" s="3"/>
      <c r="F218" s="12"/>
      <c r="G218" s="4"/>
    </row>
    <row r="219" spans="1:7" ht="26.4" x14ac:dyDescent="0.25">
      <c r="A219" s="61" t="s">
        <v>114</v>
      </c>
      <c r="B219" s="49" t="s">
        <v>115</v>
      </c>
      <c r="C219" s="49" t="s">
        <v>10</v>
      </c>
      <c r="D219" s="22">
        <f>D220</f>
        <v>3060</v>
      </c>
      <c r="E219" s="3"/>
      <c r="F219" s="12"/>
      <c r="G219" s="4"/>
    </row>
    <row r="220" spans="1:7" ht="26.4" x14ac:dyDescent="0.25">
      <c r="A220" s="62" t="s">
        <v>17</v>
      </c>
      <c r="B220" s="49" t="s">
        <v>115</v>
      </c>
      <c r="C220" s="49" t="s">
        <v>18</v>
      </c>
      <c r="D220" s="19">
        <f>D221</f>
        <v>3060</v>
      </c>
      <c r="E220" s="3"/>
      <c r="F220" s="12"/>
      <c r="G220" s="4"/>
    </row>
    <row r="221" spans="1:7" ht="26.4" x14ac:dyDescent="0.25">
      <c r="A221" s="62" t="s">
        <v>19</v>
      </c>
      <c r="B221" s="49" t="s">
        <v>115</v>
      </c>
      <c r="C221" s="49" t="s">
        <v>20</v>
      </c>
      <c r="D221" s="19">
        <f>4533.2-1473.2</f>
        <v>3060</v>
      </c>
      <c r="E221" s="3" t="e">
        <f>#REF!-#REF!</f>
        <v>#REF!</v>
      </c>
      <c r="F221" s="12"/>
      <c r="G221" s="4"/>
    </row>
    <row r="222" spans="1:7" ht="39.6" x14ac:dyDescent="0.25">
      <c r="A222" s="65" t="s">
        <v>116</v>
      </c>
      <c r="B222" s="50" t="s">
        <v>117</v>
      </c>
      <c r="C222" s="50" t="s">
        <v>10</v>
      </c>
      <c r="D222" s="52">
        <f>D223+D233+D253+D257</f>
        <v>126210.8</v>
      </c>
      <c r="E222" s="3" t="e">
        <f>#REF!-#REF!</f>
        <v>#REF!</v>
      </c>
      <c r="F222" s="12"/>
      <c r="G222" s="4"/>
    </row>
    <row r="223" spans="1:7" ht="39.6" x14ac:dyDescent="0.25">
      <c r="A223" s="34" t="s">
        <v>118</v>
      </c>
      <c r="B223" s="49" t="s">
        <v>119</v>
      </c>
      <c r="C223" s="49" t="s">
        <v>10</v>
      </c>
      <c r="D223" s="22">
        <f>D224+D227+D230</f>
        <v>34622.300000000003</v>
      </c>
      <c r="E223" s="3" t="e">
        <f>D281-#REF!</f>
        <v>#REF!</v>
      </c>
      <c r="F223" s="12"/>
      <c r="G223" s="4"/>
    </row>
    <row r="224" spans="1:7" ht="79.2" x14ac:dyDescent="0.25">
      <c r="A224" s="62" t="s">
        <v>274</v>
      </c>
      <c r="B224" s="49" t="s">
        <v>121</v>
      </c>
      <c r="C224" s="49" t="s">
        <v>10</v>
      </c>
      <c r="D224" s="22">
        <f>D225</f>
        <v>8896.5</v>
      </c>
      <c r="E224" s="3" t="e">
        <f>D282-#REF!</f>
        <v>#REF!</v>
      </c>
      <c r="F224" s="12"/>
      <c r="G224" s="4"/>
    </row>
    <row r="225" spans="1:7" x14ac:dyDescent="0.25">
      <c r="A225" s="34" t="s">
        <v>110</v>
      </c>
      <c r="B225" s="49" t="s">
        <v>121</v>
      </c>
      <c r="C225" s="49" t="s">
        <v>111</v>
      </c>
      <c r="D225" s="22">
        <f>D226</f>
        <v>8896.5</v>
      </c>
      <c r="E225" s="3"/>
      <c r="F225" s="12"/>
      <c r="G225" s="4"/>
    </row>
    <row r="226" spans="1:7" x14ac:dyDescent="0.25">
      <c r="A226" s="34" t="s">
        <v>112</v>
      </c>
      <c r="B226" s="49" t="s">
        <v>121</v>
      </c>
      <c r="C226" s="49" t="s">
        <v>113</v>
      </c>
      <c r="D226" s="22">
        <f>5409.8+3486.7</f>
        <v>8896.5</v>
      </c>
      <c r="E226" s="3" t="e">
        <f>D284-#REF!</f>
        <v>#REF!</v>
      </c>
      <c r="F226" s="12"/>
      <c r="G226" s="4"/>
    </row>
    <row r="227" spans="1:7" ht="105.6" x14ac:dyDescent="0.25">
      <c r="A227" s="34" t="s">
        <v>347</v>
      </c>
      <c r="B227" s="49" t="s">
        <v>343</v>
      </c>
      <c r="C227" s="49" t="s">
        <v>10</v>
      </c>
      <c r="D227" s="19">
        <f>D228</f>
        <v>18666</v>
      </c>
      <c r="E227" s="3"/>
      <c r="F227" s="12"/>
      <c r="G227" s="4"/>
    </row>
    <row r="228" spans="1:7" x14ac:dyDescent="0.25">
      <c r="A228" s="34" t="s">
        <v>110</v>
      </c>
      <c r="B228" s="49" t="s">
        <v>343</v>
      </c>
      <c r="C228" s="49" t="s">
        <v>111</v>
      </c>
      <c r="D228" s="19">
        <f>D229</f>
        <v>18666</v>
      </c>
      <c r="E228" s="3"/>
      <c r="F228" s="12"/>
      <c r="G228" s="4"/>
    </row>
    <row r="229" spans="1:7" x14ac:dyDescent="0.25">
      <c r="A229" s="34" t="s">
        <v>112</v>
      </c>
      <c r="B229" s="49" t="s">
        <v>343</v>
      </c>
      <c r="C229" s="49" t="s">
        <v>113</v>
      </c>
      <c r="D229" s="19">
        <f>18854+10905-11093</f>
        <v>18666</v>
      </c>
      <c r="E229" s="3"/>
      <c r="F229" s="12">
        <v>-11093</v>
      </c>
      <c r="G229" s="4"/>
    </row>
    <row r="230" spans="1:7" ht="92.4" x14ac:dyDescent="0.25">
      <c r="A230" s="28" t="s">
        <v>275</v>
      </c>
      <c r="B230" s="49" t="s">
        <v>256</v>
      </c>
      <c r="C230" s="49" t="s">
        <v>10</v>
      </c>
      <c r="D230" s="22">
        <f>D231</f>
        <v>7059.8000000000011</v>
      </c>
      <c r="E230" s="3"/>
      <c r="F230" s="12"/>
      <c r="G230" s="4"/>
    </row>
    <row r="231" spans="1:7" x14ac:dyDescent="0.25">
      <c r="A231" s="34" t="s">
        <v>110</v>
      </c>
      <c r="B231" s="49" t="s">
        <v>256</v>
      </c>
      <c r="C231" s="49" t="s">
        <v>111</v>
      </c>
      <c r="D231" s="22">
        <f>D232</f>
        <v>7059.8000000000011</v>
      </c>
      <c r="E231" s="3" t="e">
        <f>D285-#REF!</f>
        <v>#REF!</v>
      </c>
      <c r="F231" s="12"/>
      <c r="G231" s="4"/>
    </row>
    <row r="232" spans="1:7" x14ac:dyDescent="0.25">
      <c r="A232" s="34" t="s">
        <v>112</v>
      </c>
      <c r="B232" s="49" t="s">
        <v>256</v>
      </c>
      <c r="C232" s="49" t="s">
        <v>113</v>
      </c>
      <c r="D232" s="22">
        <f>9150.2+1637.5-3727.9</f>
        <v>7059.8000000000011</v>
      </c>
      <c r="E232" s="3"/>
      <c r="F232" s="12"/>
      <c r="G232" s="4"/>
    </row>
    <row r="233" spans="1:7" ht="39.6" x14ac:dyDescent="0.25">
      <c r="A233" s="34" t="s">
        <v>122</v>
      </c>
      <c r="B233" s="49" t="s">
        <v>123</v>
      </c>
      <c r="C233" s="49" t="s">
        <v>124</v>
      </c>
      <c r="D233" s="22">
        <f>D234+D237+D240+D243+D250</f>
        <v>30328.1</v>
      </c>
      <c r="E233" s="3"/>
      <c r="F233" s="12"/>
      <c r="G233" s="4"/>
    </row>
    <row r="234" spans="1:7" ht="79.2" x14ac:dyDescent="0.25">
      <c r="A234" s="34" t="s">
        <v>276</v>
      </c>
      <c r="B234" s="49" t="s">
        <v>335</v>
      </c>
      <c r="C234" s="49" t="s">
        <v>10</v>
      </c>
      <c r="D234" s="22">
        <f>D235</f>
        <v>5670.7</v>
      </c>
      <c r="E234" s="3"/>
      <c r="F234" s="12"/>
      <c r="G234" s="4"/>
    </row>
    <row r="235" spans="1:7" x14ac:dyDescent="0.25">
      <c r="A235" s="34" t="s">
        <v>110</v>
      </c>
      <c r="B235" s="49" t="s">
        <v>335</v>
      </c>
      <c r="C235" s="49" t="s">
        <v>111</v>
      </c>
      <c r="D235" s="19">
        <f>D236</f>
        <v>5670.7</v>
      </c>
      <c r="E235" s="3"/>
      <c r="F235" s="12"/>
      <c r="G235" s="4"/>
    </row>
    <row r="236" spans="1:7" x14ac:dyDescent="0.25">
      <c r="A236" s="34" t="s">
        <v>112</v>
      </c>
      <c r="B236" s="49" t="s">
        <v>335</v>
      </c>
      <c r="C236" s="49" t="s">
        <v>113</v>
      </c>
      <c r="D236" s="19">
        <f>4539.4+1131.3</f>
        <v>5670.7</v>
      </c>
      <c r="E236" s="3" t="e">
        <f>#REF!-#REF!</f>
        <v>#REF!</v>
      </c>
      <c r="F236" s="12"/>
      <c r="G236" s="4"/>
    </row>
    <row r="237" spans="1:7" ht="105.6" x14ac:dyDescent="0.25">
      <c r="A237" s="34" t="s">
        <v>393</v>
      </c>
      <c r="B237" s="49" t="s">
        <v>344</v>
      </c>
      <c r="C237" s="49" t="s">
        <v>10</v>
      </c>
      <c r="D237" s="19">
        <f>D238</f>
        <v>1201</v>
      </c>
      <c r="E237" s="3"/>
      <c r="F237" s="12"/>
      <c r="G237" s="4"/>
    </row>
    <row r="238" spans="1:7" x14ac:dyDescent="0.25">
      <c r="A238" s="34" t="s">
        <v>110</v>
      </c>
      <c r="B238" s="49" t="s">
        <v>344</v>
      </c>
      <c r="C238" s="49" t="s">
        <v>111</v>
      </c>
      <c r="D238" s="19">
        <f>D239</f>
        <v>1201</v>
      </c>
      <c r="E238" s="3"/>
      <c r="F238" s="12"/>
      <c r="G238" s="4"/>
    </row>
    <row r="239" spans="1:7" x14ac:dyDescent="0.25">
      <c r="A239" s="34" t="s">
        <v>112</v>
      </c>
      <c r="B239" s="49" t="s">
        <v>344</v>
      </c>
      <c r="C239" s="49" t="s">
        <v>113</v>
      </c>
      <c r="D239" s="19">
        <f>15618-14405-12</f>
        <v>1201</v>
      </c>
      <c r="E239" s="3"/>
      <c r="F239" s="12">
        <v>-12</v>
      </c>
      <c r="G239" s="4"/>
    </row>
    <row r="240" spans="1:7" ht="105.6" x14ac:dyDescent="0.25">
      <c r="A240" s="34" t="s">
        <v>277</v>
      </c>
      <c r="B240" s="49" t="s">
        <v>252</v>
      </c>
      <c r="C240" s="49" t="s">
        <v>10</v>
      </c>
      <c r="D240" s="19">
        <f>D241</f>
        <v>704.40000000000032</v>
      </c>
      <c r="E240" s="3"/>
      <c r="F240" s="12"/>
      <c r="G240" s="4"/>
    </row>
    <row r="241" spans="1:7" x14ac:dyDescent="0.25">
      <c r="A241" s="34" t="s">
        <v>110</v>
      </c>
      <c r="B241" s="49" t="s">
        <v>252</v>
      </c>
      <c r="C241" s="49" t="s">
        <v>111</v>
      </c>
      <c r="D241" s="19">
        <f>D242</f>
        <v>704.40000000000032</v>
      </c>
      <c r="E241" s="3"/>
      <c r="F241" s="12"/>
      <c r="G241" s="4"/>
    </row>
    <row r="242" spans="1:7" x14ac:dyDescent="0.25">
      <c r="A242" s="34" t="s">
        <v>112</v>
      </c>
      <c r="B242" s="49" t="s">
        <v>252</v>
      </c>
      <c r="C242" s="49" t="s">
        <v>113</v>
      </c>
      <c r="D242" s="19">
        <f>9500-8771.9-23.7</f>
        <v>704.40000000000032</v>
      </c>
      <c r="E242" s="3"/>
      <c r="F242" s="12"/>
      <c r="G242" s="4"/>
    </row>
    <row r="243" spans="1:7" s="45" customFormat="1" ht="79.2" x14ac:dyDescent="0.25">
      <c r="A243" s="34" t="s">
        <v>394</v>
      </c>
      <c r="B243" s="49" t="s">
        <v>395</v>
      </c>
      <c r="C243" s="49" t="s">
        <v>10</v>
      </c>
      <c r="D243" s="19">
        <f>D244+D247</f>
        <v>15618</v>
      </c>
      <c r="E243" s="53"/>
      <c r="F243" s="54"/>
    </row>
    <row r="244" spans="1:7" s="45" customFormat="1" ht="79.2" x14ac:dyDescent="0.25">
      <c r="A244" s="34" t="s">
        <v>396</v>
      </c>
      <c r="B244" s="49" t="s">
        <v>395</v>
      </c>
      <c r="C244" s="49" t="s">
        <v>10</v>
      </c>
      <c r="D244" s="19">
        <f>D245</f>
        <v>5310.1</v>
      </c>
      <c r="E244" s="53"/>
      <c r="F244" s="54"/>
    </row>
    <row r="245" spans="1:7" s="45" customFormat="1" x14ac:dyDescent="0.25">
      <c r="A245" s="34" t="s">
        <v>110</v>
      </c>
      <c r="B245" s="49" t="s">
        <v>395</v>
      </c>
      <c r="C245" s="49" t="s">
        <v>111</v>
      </c>
      <c r="D245" s="19">
        <f>D246</f>
        <v>5310.1</v>
      </c>
      <c r="E245" s="53"/>
      <c r="F245" s="54"/>
    </row>
    <row r="246" spans="1:7" s="45" customFormat="1" x14ac:dyDescent="0.25">
      <c r="A246" s="34" t="s">
        <v>112</v>
      </c>
      <c r="B246" s="49" t="s">
        <v>395</v>
      </c>
      <c r="C246" s="49" t="s">
        <v>113</v>
      </c>
      <c r="D246" s="19">
        <v>5310.1</v>
      </c>
      <c r="E246" s="53"/>
      <c r="F246" s="54"/>
    </row>
    <row r="247" spans="1:7" s="45" customFormat="1" ht="66" x14ac:dyDescent="0.25">
      <c r="A247" s="34" t="s">
        <v>397</v>
      </c>
      <c r="B247" s="49" t="s">
        <v>395</v>
      </c>
      <c r="C247" s="49" t="s">
        <v>10</v>
      </c>
      <c r="D247" s="19">
        <f>D248</f>
        <v>10307.9</v>
      </c>
      <c r="E247" s="53"/>
      <c r="F247" s="54"/>
    </row>
    <row r="248" spans="1:7" s="45" customFormat="1" x14ac:dyDescent="0.25">
      <c r="A248" s="34" t="s">
        <v>110</v>
      </c>
      <c r="B248" s="49" t="s">
        <v>395</v>
      </c>
      <c r="C248" s="49" t="s">
        <v>111</v>
      </c>
      <c r="D248" s="19">
        <f>D249</f>
        <v>10307.9</v>
      </c>
      <c r="E248" s="53"/>
      <c r="F248" s="54"/>
    </row>
    <row r="249" spans="1:7" s="45" customFormat="1" x14ac:dyDescent="0.25">
      <c r="A249" s="34" t="s">
        <v>112</v>
      </c>
      <c r="B249" s="49" t="s">
        <v>395</v>
      </c>
      <c r="C249" s="49" t="s">
        <v>113</v>
      </c>
      <c r="D249" s="19">
        <v>10307.9</v>
      </c>
      <c r="E249" s="53"/>
      <c r="F249" s="54"/>
    </row>
    <row r="250" spans="1:7" s="45" customFormat="1" ht="39.6" x14ac:dyDescent="0.25">
      <c r="A250" s="34" t="s">
        <v>418</v>
      </c>
      <c r="B250" s="49" t="s">
        <v>398</v>
      </c>
      <c r="C250" s="49" t="s">
        <v>10</v>
      </c>
      <c r="D250" s="19">
        <f>D251</f>
        <v>7134</v>
      </c>
      <c r="E250" s="53"/>
      <c r="F250" s="54"/>
    </row>
    <row r="251" spans="1:7" s="45" customFormat="1" x14ac:dyDescent="0.25">
      <c r="A251" s="34" t="s">
        <v>110</v>
      </c>
      <c r="B251" s="49" t="s">
        <v>398</v>
      </c>
      <c r="C251" s="49" t="s">
        <v>111</v>
      </c>
      <c r="D251" s="19">
        <f>D252</f>
        <v>7134</v>
      </c>
      <c r="E251" s="53"/>
      <c r="F251" s="54"/>
    </row>
    <row r="252" spans="1:7" s="45" customFormat="1" x14ac:dyDescent="0.25">
      <c r="A252" s="34" t="s">
        <v>112</v>
      </c>
      <c r="B252" s="49" t="s">
        <v>398</v>
      </c>
      <c r="C252" s="49" t="s">
        <v>113</v>
      </c>
      <c r="D252" s="19">
        <f>7134.4-0.4</f>
        <v>7134</v>
      </c>
      <c r="E252" s="53"/>
      <c r="F252" s="54"/>
    </row>
    <row r="253" spans="1:7" ht="39.6" x14ac:dyDescent="0.25">
      <c r="A253" s="62" t="s">
        <v>125</v>
      </c>
      <c r="B253" s="49" t="s">
        <v>126</v>
      </c>
      <c r="C253" s="49" t="s">
        <v>10</v>
      </c>
      <c r="D253" s="19">
        <f>D254</f>
        <v>56144.4</v>
      </c>
      <c r="E253" s="3"/>
      <c r="F253" s="12"/>
      <c r="G253" s="4"/>
    </row>
    <row r="254" spans="1:7" ht="52.8" x14ac:dyDescent="0.25">
      <c r="A254" s="69" t="s">
        <v>120</v>
      </c>
      <c r="B254" s="26" t="s">
        <v>127</v>
      </c>
      <c r="C254" s="26" t="s">
        <v>10</v>
      </c>
      <c r="D254" s="23">
        <f>D256</f>
        <v>56144.4</v>
      </c>
      <c r="E254" s="3"/>
      <c r="F254" s="12"/>
      <c r="G254" s="4"/>
    </row>
    <row r="255" spans="1:7" x14ac:dyDescent="0.25">
      <c r="A255" s="62" t="s">
        <v>110</v>
      </c>
      <c r="B255" s="26" t="s">
        <v>127</v>
      </c>
      <c r="C255" s="26" t="s">
        <v>111</v>
      </c>
      <c r="D255" s="23">
        <f>D256</f>
        <v>56144.4</v>
      </c>
      <c r="E255" s="3"/>
      <c r="F255" s="12"/>
      <c r="G255" s="4"/>
    </row>
    <row r="256" spans="1:7" x14ac:dyDescent="0.25">
      <c r="A256" s="62" t="s">
        <v>112</v>
      </c>
      <c r="B256" s="26" t="s">
        <v>127</v>
      </c>
      <c r="C256" s="26" t="s">
        <v>113</v>
      </c>
      <c r="D256" s="23">
        <f>57010.4-866</f>
        <v>56144.4</v>
      </c>
      <c r="E256" s="3"/>
      <c r="F256" s="12"/>
      <c r="G256" s="4"/>
    </row>
    <row r="257" spans="1:7" ht="39.6" x14ac:dyDescent="0.25">
      <c r="A257" s="34" t="s">
        <v>333</v>
      </c>
      <c r="B257" s="26" t="s">
        <v>313</v>
      </c>
      <c r="C257" s="26" t="s">
        <v>10</v>
      </c>
      <c r="D257" s="23">
        <f>D258</f>
        <v>5116</v>
      </c>
      <c r="E257" s="3"/>
      <c r="F257" s="12"/>
      <c r="G257" s="4"/>
    </row>
    <row r="258" spans="1:7" ht="79.2" x14ac:dyDescent="0.25">
      <c r="A258" s="28" t="s">
        <v>312</v>
      </c>
      <c r="B258" s="26" t="s">
        <v>334</v>
      </c>
      <c r="C258" s="26" t="s">
        <v>10</v>
      </c>
      <c r="D258" s="23">
        <f>D259</f>
        <v>5116</v>
      </c>
      <c r="E258" s="3"/>
      <c r="F258" s="12"/>
      <c r="G258" s="4"/>
    </row>
    <row r="259" spans="1:7" x14ac:dyDescent="0.25">
      <c r="A259" s="34" t="s">
        <v>110</v>
      </c>
      <c r="B259" s="26" t="s">
        <v>334</v>
      </c>
      <c r="C259" s="26" t="s">
        <v>111</v>
      </c>
      <c r="D259" s="23">
        <f>D260</f>
        <v>5116</v>
      </c>
      <c r="E259" s="3"/>
      <c r="F259" s="12"/>
      <c r="G259" s="4"/>
    </row>
    <row r="260" spans="1:7" x14ac:dyDescent="0.25">
      <c r="A260" s="34" t="s">
        <v>112</v>
      </c>
      <c r="B260" s="26" t="s">
        <v>334</v>
      </c>
      <c r="C260" s="26" t="s">
        <v>113</v>
      </c>
      <c r="D260" s="23">
        <v>5116</v>
      </c>
      <c r="E260" s="3"/>
      <c r="F260" s="12"/>
      <c r="G260" s="4"/>
    </row>
    <row r="261" spans="1:7" x14ac:dyDescent="0.25">
      <c r="A261" s="65" t="s">
        <v>128</v>
      </c>
      <c r="B261" s="50" t="s">
        <v>129</v>
      </c>
      <c r="C261" s="50" t="s">
        <v>10</v>
      </c>
      <c r="D261" s="52">
        <f>D262+D266</f>
        <v>2814.1</v>
      </c>
      <c r="E261" s="3"/>
      <c r="F261" s="12"/>
      <c r="G261" s="4"/>
    </row>
    <row r="262" spans="1:7" ht="39.6" x14ac:dyDescent="0.25">
      <c r="A262" s="62" t="s">
        <v>130</v>
      </c>
      <c r="B262" s="25" t="s">
        <v>131</v>
      </c>
      <c r="C262" s="49" t="s">
        <v>10</v>
      </c>
      <c r="D262" s="19">
        <f>D263</f>
        <v>2412.1</v>
      </c>
      <c r="E262" s="3"/>
      <c r="F262" s="12"/>
      <c r="G262" s="4"/>
    </row>
    <row r="263" spans="1:7" ht="52.8" x14ac:dyDescent="0.25">
      <c r="A263" s="62" t="s">
        <v>132</v>
      </c>
      <c r="B263" s="25" t="s">
        <v>133</v>
      </c>
      <c r="C263" s="49" t="s">
        <v>10</v>
      </c>
      <c r="D263" s="19">
        <f>D264</f>
        <v>2412.1</v>
      </c>
      <c r="E263" s="3"/>
      <c r="F263" s="12"/>
      <c r="G263" s="4"/>
    </row>
    <row r="264" spans="1:7" x14ac:dyDescent="0.25">
      <c r="A264" s="71" t="s">
        <v>110</v>
      </c>
      <c r="B264" s="25" t="s">
        <v>133</v>
      </c>
      <c r="C264" s="49" t="s">
        <v>111</v>
      </c>
      <c r="D264" s="19">
        <f>D265</f>
        <v>2412.1</v>
      </c>
      <c r="E264" s="3"/>
      <c r="F264" s="12"/>
      <c r="G264" s="4"/>
    </row>
    <row r="265" spans="1:7" x14ac:dyDescent="0.25">
      <c r="A265" s="62" t="s">
        <v>112</v>
      </c>
      <c r="B265" s="25" t="s">
        <v>133</v>
      </c>
      <c r="C265" s="49" t="s">
        <v>113</v>
      </c>
      <c r="D265" s="20">
        <v>2412.1</v>
      </c>
      <c r="E265" s="3"/>
      <c r="F265" s="12"/>
      <c r="G265" s="4"/>
    </row>
    <row r="266" spans="1:7" ht="52.8" x14ac:dyDescent="0.25">
      <c r="A266" s="34" t="s">
        <v>134</v>
      </c>
      <c r="B266" s="25" t="s">
        <v>135</v>
      </c>
      <c r="C266" s="49" t="s">
        <v>10</v>
      </c>
      <c r="D266" s="19">
        <f>D267</f>
        <v>402</v>
      </c>
      <c r="E266" s="3" t="e">
        <f>#REF!-#REF!</f>
        <v>#REF!</v>
      </c>
      <c r="F266" s="12"/>
      <c r="G266" s="4"/>
    </row>
    <row r="267" spans="1:7" ht="92.4" x14ac:dyDescent="0.25">
      <c r="A267" s="70" t="s">
        <v>108</v>
      </c>
      <c r="B267" s="25" t="s">
        <v>253</v>
      </c>
      <c r="C267" s="49" t="s">
        <v>10</v>
      </c>
      <c r="D267" s="19">
        <f>D268</f>
        <v>402</v>
      </c>
      <c r="E267" s="3"/>
      <c r="F267" s="12"/>
      <c r="G267" s="4"/>
    </row>
    <row r="268" spans="1:7" x14ac:dyDescent="0.25">
      <c r="A268" s="64" t="s">
        <v>110</v>
      </c>
      <c r="B268" s="25" t="s">
        <v>253</v>
      </c>
      <c r="C268" s="49" t="s">
        <v>111</v>
      </c>
      <c r="D268" s="19">
        <f>D269</f>
        <v>402</v>
      </c>
      <c r="E268" s="3" t="e">
        <f>#REF!-#REF!</f>
        <v>#REF!</v>
      </c>
      <c r="F268" s="12"/>
      <c r="G268" s="4"/>
    </row>
    <row r="269" spans="1:7" x14ac:dyDescent="0.25">
      <c r="A269" s="34" t="s">
        <v>112</v>
      </c>
      <c r="B269" s="25" t="s">
        <v>253</v>
      </c>
      <c r="C269" s="49" t="s">
        <v>113</v>
      </c>
      <c r="D269" s="20">
        <f>804-402</f>
        <v>402</v>
      </c>
      <c r="E269" s="3" t="e">
        <f>#REF!-#REF!</f>
        <v>#REF!</v>
      </c>
      <c r="F269" s="12"/>
      <c r="G269" s="4"/>
    </row>
    <row r="270" spans="1:7" s="45" customFormat="1" ht="39.6" x14ac:dyDescent="0.25">
      <c r="A270" s="35" t="s">
        <v>283</v>
      </c>
      <c r="B270" s="50" t="s">
        <v>136</v>
      </c>
      <c r="C270" s="50" t="s">
        <v>10</v>
      </c>
      <c r="D270" s="52">
        <f>D271</f>
        <v>131542.70000000001</v>
      </c>
      <c r="E270" s="53" t="e">
        <f>D271-#REF!</f>
        <v>#REF!</v>
      </c>
      <c r="F270" s="54"/>
    </row>
    <row r="271" spans="1:7" s="45" customFormat="1" ht="26.4" x14ac:dyDescent="0.25">
      <c r="A271" s="34" t="s">
        <v>137</v>
      </c>
      <c r="B271" s="49" t="s">
        <v>138</v>
      </c>
      <c r="C271" s="49" t="s">
        <v>10</v>
      </c>
      <c r="D271" s="19">
        <f>D272+D276+D280</f>
        <v>131542.70000000001</v>
      </c>
      <c r="E271" s="53"/>
      <c r="F271" s="54"/>
    </row>
    <row r="272" spans="1:7" s="45" customFormat="1" ht="39.6" x14ac:dyDescent="0.25">
      <c r="A272" s="34" t="s">
        <v>294</v>
      </c>
      <c r="B272" s="49" t="s">
        <v>293</v>
      </c>
      <c r="C272" s="49" t="s">
        <v>10</v>
      </c>
      <c r="D272" s="19">
        <f>D273</f>
        <v>84298.5</v>
      </c>
      <c r="E272" s="53"/>
      <c r="F272" s="54"/>
    </row>
    <row r="273" spans="1:6" s="45" customFormat="1" ht="26.4" x14ac:dyDescent="0.25">
      <c r="A273" s="34" t="s">
        <v>80</v>
      </c>
      <c r="B273" s="49" t="s">
        <v>293</v>
      </c>
      <c r="C273" s="49" t="s">
        <v>81</v>
      </c>
      <c r="D273" s="19">
        <f>D274+D275</f>
        <v>84298.5</v>
      </c>
      <c r="E273" s="53"/>
      <c r="F273" s="54"/>
    </row>
    <row r="274" spans="1:6" s="45" customFormat="1" ht="19.2" customHeight="1" x14ac:dyDescent="0.25">
      <c r="A274" s="34" t="s">
        <v>404</v>
      </c>
      <c r="B274" s="49" t="s">
        <v>293</v>
      </c>
      <c r="C274" s="26" t="s">
        <v>83</v>
      </c>
      <c r="D274" s="19">
        <f>36791.4+21204.3</f>
        <v>57995.7</v>
      </c>
      <c r="E274" s="53"/>
      <c r="F274" s="54"/>
    </row>
    <row r="275" spans="1:6" s="45" customFormat="1" ht="105.6" x14ac:dyDescent="0.25">
      <c r="A275" s="34" t="s">
        <v>405</v>
      </c>
      <c r="B275" s="49" t="s">
        <v>293</v>
      </c>
      <c r="C275" s="49" t="s">
        <v>291</v>
      </c>
      <c r="D275" s="19">
        <f>12557.3+34949.8-21204.3</f>
        <v>26302.800000000007</v>
      </c>
      <c r="E275" s="53"/>
      <c r="F275" s="54"/>
    </row>
    <row r="276" spans="1:6" s="45" customFormat="1" ht="26.4" x14ac:dyDescent="0.25">
      <c r="A276" s="34" t="s">
        <v>139</v>
      </c>
      <c r="B276" s="49" t="s">
        <v>140</v>
      </c>
      <c r="C276" s="49" t="s">
        <v>10</v>
      </c>
      <c r="D276" s="19">
        <f>D277</f>
        <v>31815.200000000001</v>
      </c>
      <c r="E276" s="53"/>
      <c r="F276" s="54"/>
    </row>
    <row r="277" spans="1:6" s="45" customFormat="1" ht="26.4" x14ac:dyDescent="0.25">
      <c r="A277" s="34" t="s">
        <v>80</v>
      </c>
      <c r="B277" s="49" t="s">
        <v>140</v>
      </c>
      <c r="C277" s="49" t="s">
        <v>81</v>
      </c>
      <c r="D277" s="19">
        <f>D278+D279</f>
        <v>31815.200000000001</v>
      </c>
      <c r="E277" s="53"/>
      <c r="F277" s="54"/>
    </row>
    <row r="278" spans="1:6" s="45" customFormat="1" ht="26.4" x14ac:dyDescent="0.25">
      <c r="A278" s="34" t="s">
        <v>404</v>
      </c>
      <c r="B278" s="49" t="s">
        <v>140</v>
      </c>
      <c r="C278" s="26" t="s">
        <v>83</v>
      </c>
      <c r="D278" s="19">
        <f>13885.5+8002.7</f>
        <v>21888.2</v>
      </c>
      <c r="E278" s="53"/>
      <c r="F278" s="54"/>
    </row>
    <row r="279" spans="1:6" s="45" customFormat="1" ht="105.6" x14ac:dyDescent="0.25">
      <c r="A279" s="34" t="s">
        <v>405</v>
      </c>
      <c r="B279" s="49" t="s">
        <v>140</v>
      </c>
      <c r="C279" s="49" t="s">
        <v>291</v>
      </c>
      <c r="D279" s="19">
        <f>17929.7-8002.7</f>
        <v>9927</v>
      </c>
      <c r="E279" s="53"/>
      <c r="F279" s="54"/>
    </row>
    <row r="280" spans="1:6" s="45" customFormat="1" ht="26.4" x14ac:dyDescent="0.25">
      <c r="A280" s="34" t="s">
        <v>270</v>
      </c>
      <c r="B280" s="49" t="s">
        <v>271</v>
      </c>
      <c r="C280" s="49" t="s">
        <v>10</v>
      </c>
      <c r="D280" s="19">
        <f>D281+D283+D286</f>
        <v>15429</v>
      </c>
      <c r="E280" s="53"/>
      <c r="F280" s="54"/>
    </row>
    <row r="281" spans="1:6" s="45" customFormat="1" ht="26.4" x14ac:dyDescent="0.25">
      <c r="A281" s="34" t="s">
        <v>17</v>
      </c>
      <c r="B281" s="49" t="s">
        <v>271</v>
      </c>
      <c r="C281" s="49" t="s">
        <v>18</v>
      </c>
      <c r="D281" s="19">
        <f>D282</f>
        <v>501.1</v>
      </c>
      <c r="E281" s="53"/>
      <c r="F281" s="54"/>
    </row>
    <row r="282" spans="1:6" s="45" customFormat="1" ht="26.4" x14ac:dyDescent="0.25">
      <c r="A282" s="34" t="s">
        <v>19</v>
      </c>
      <c r="B282" s="49" t="s">
        <v>271</v>
      </c>
      <c r="C282" s="26" t="s">
        <v>20</v>
      </c>
      <c r="D282" s="19">
        <f>300+205.1-4</f>
        <v>501.1</v>
      </c>
      <c r="E282" s="53"/>
      <c r="F282" s="54"/>
    </row>
    <row r="283" spans="1:6" s="45" customFormat="1" ht="26.4" x14ac:dyDescent="0.25">
      <c r="A283" s="34" t="s">
        <v>80</v>
      </c>
      <c r="B283" s="49" t="s">
        <v>271</v>
      </c>
      <c r="C283" s="49" t="s">
        <v>81</v>
      </c>
      <c r="D283" s="19">
        <f>D284+D285</f>
        <v>8390.6</v>
      </c>
      <c r="E283" s="53"/>
      <c r="F283" s="54"/>
    </row>
    <row r="284" spans="1:6" s="45" customFormat="1" ht="26.4" x14ac:dyDescent="0.25">
      <c r="A284" s="34" t="s">
        <v>404</v>
      </c>
      <c r="B284" s="49" t="s">
        <v>271</v>
      </c>
      <c r="C284" s="49" t="s">
        <v>83</v>
      </c>
      <c r="D284" s="19">
        <f>5591.7+4</f>
        <v>5595.7</v>
      </c>
      <c r="E284" s="53"/>
      <c r="F284" s="54"/>
    </row>
    <row r="285" spans="1:6" s="45" customFormat="1" ht="92.4" x14ac:dyDescent="0.25">
      <c r="A285" s="34" t="s">
        <v>406</v>
      </c>
      <c r="B285" s="49" t="s">
        <v>271</v>
      </c>
      <c r="C285" s="49" t="s">
        <v>291</v>
      </c>
      <c r="D285" s="19">
        <f>3000-205.1</f>
        <v>2794.9</v>
      </c>
      <c r="E285" s="53"/>
      <c r="F285" s="54"/>
    </row>
    <row r="286" spans="1:6" s="45" customFormat="1" ht="26.4" x14ac:dyDescent="0.25">
      <c r="A286" s="34" t="s">
        <v>21</v>
      </c>
      <c r="B286" s="49" t="s">
        <v>271</v>
      </c>
      <c r="C286" s="49" t="s">
        <v>22</v>
      </c>
      <c r="D286" s="19">
        <f>D287</f>
        <v>6537.3</v>
      </c>
      <c r="E286" s="53"/>
      <c r="F286" s="54"/>
    </row>
    <row r="287" spans="1:6" s="45" customFormat="1" x14ac:dyDescent="0.25">
      <c r="A287" s="29" t="s">
        <v>23</v>
      </c>
      <c r="B287" s="49" t="s">
        <v>271</v>
      </c>
      <c r="C287" s="49" t="s">
        <v>24</v>
      </c>
      <c r="D287" s="19">
        <f>5789+748.3</f>
        <v>6537.3</v>
      </c>
      <c r="E287" s="53"/>
      <c r="F287" s="54"/>
    </row>
    <row r="288" spans="1:6" s="45" customFormat="1" ht="39.75" customHeight="1" x14ac:dyDescent="0.25">
      <c r="A288" s="35" t="s">
        <v>284</v>
      </c>
      <c r="B288" s="50" t="s">
        <v>141</v>
      </c>
      <c r="C288" s="50" t="s">
        <v>10</v>
      </c>
      <c r="D288" s="21">
        <f>D289</f>
        <v>8063.4</v>
      </c>
      <c r="E288" s="53" t="e">
        <f>D288-#REF!</f>
        <v>#REF!</v>
      </c>
      <c r="F288" s="54"/>
    </row>
    <row r="289" spans="1:7" s="45" customFormat="1" x14ac:dyDescent="0.25">
      <c r="A289" s="34" t="s">
        <v>142</v>
      </c>
      <c r="B289" s="49" t="s">
        <v>143</v>
      </c>
      <c r="C289" s="49" t="s">
        <v>10</v>
      </c>
      <c r="D289" s="19">
        <f>D290</f>
        <v>8063.4</v>
      </c>
      <c r="E289" s="53"/>
      <c r="F289" s="54"/>
    </row>
    <row r="290" spans="1:7" s="45" customFormat="1" ht="39.6" x14ac:dyDescent="0.25">
      <c r="A290" s="29" t="s">
        <v>144</v>
      </c>
      <c r="B290" s="49" t="s">
        <v>145</v>
      </c>
      <c r="C290" s="49" t="s">
        <v>10</v>
      </c>
      <c r="D290" s="22">
        <f>D291+D298</f>
        <v>8063.4</v>
      </c>
      <c r="E290" s="53" t="e">
        <f>D290-#REF!</f>
        <v>#REF!</v>
      </c>
      <c r="F290" s="54"/>
    </row>
    <row r="291" spans="1:7" s="45" customFormat="1" ht="26.4" x14ac:dyDescent="0.25">
      <c r="A291" s="29" t="s">
        <v>146</v>
      </c>
      <c r="B291" s="49" t="s">
        <v>147</v>
      </c>
      <c r="C291" s="49" t="s">
        <v>10</v>
      </c>
      <c r="D291" s="22">
        <f>D292+D294+D296</f>
        <v>7980.5999999999995</v>
      </c>
      <c r="E291" s="53" t="e">
        <f>D291-#REF!</f>
        <v>#REF!</v>
      </c>
      <c r="F291" s="54"/>
    </row>
    <row r="292" spans="1:7" s="45" customFormat="1" ht="26.4" x14ac:dyDescent="0.25">
      <c r="A292" s="34" t="s">
        <v>17</v>
      </c>
      <c r="B292" s="49" t="s">
        <v>147</v>
      </c>
      <c r="C292" s="49" t="s">
        <v>18</v>
      </c>
      <c r="D292" s="19">
        <f>D293</f>
        <v>2062.1999999999998</v>
      </c>
      <c r="E292" s="53" t="e">
        <f>D292-#REF!</f>
        <v>#REF!</v>
      </c>
      <c r="F292" s="54"/>
    </row>
    <row r="293" spans="1:7" s="45" customFormat="1" ht="26.4" x14ac:dyDescent="0.25">
      <c r="A293" s="34" t="s">
        <v>19</v>
      </c>
      <c r="B293" s="49" t="s">
        <v>147</v>
      </c>
      <c r="C293" s="49" t="s">
        <v>20</v>
      </c>
      <c r="D293" s="19">
        <f>2921-42-82.8-734</f>
        <v>2062.1999999999998</v>
      </c>
      <c r="E293" s="53" t="e">
        <f>D293-#REF!</f>
        <v>#REF!</v>
      </c>
      <c r="F293" s="54"/>
    </row>
    <row r="294" spans="1:7" s="45" customFormat="1" ht="26.4" x14ac:dyDescent="0.25">
      <c r="A294" s="34" t="s">
        <v>21</v>
      </c>
      <c r="B294" s="49" t="s">
        <v>147</v>
      </c>
      <c r="C294" s="49" t="s">
        <v>22</v>
      </c>
      <c r="D294" s="19">
        <f>D295</f>
        <v>4811.7</v>
      </c>
      <c r="E294" s="53"/>
      <c r="F294" s="54"/>
    </row>
    <row r="295" spans="1:7" s="45" customFormat="1" x14ac:dyDescent="0.25">
      <c r="A295" s="29" t="s">
        <v>23</v>
      </c>
      <c r="B295" s="49" t="s">
        <v>147</v>
      </c>
      <c r="C295" s="25" t="s">
        <v>24</v>
      </c>
      <c r="D295" s="19">
        <v>4811.7</v>
      </c>
      <c r="E295" s="53"/>
      <c r="F295" s="54"/>
    </row>
    <row r="296" spans="1:7" s="45" customFormat="1" x14ac:dyDescent="0.25">
      <c r="A296" s="34" t="s">
        <v>53</v>
      </c>
      <c r="B296" s="49" t="s">
        <v>147</v>
      </c>
      <c r="C296" s="49" t="s">
        <v>54</v>
      </c>
      <c r="D296" s="19">
        <f>D297</f>
        <v>1106.7</v>
      </c>
      <c r="E296" s="53" t="e">
        <f>D296-#REF!</f>
        <v>#REF!</v>
      </c>
      <c r="F296" s="54"/>
    </row>
    <row r="297" spans="1:7" s="45" customFormat="1" x14ac:dyDescent="0.25">
      <c r="A297" s="34" t="s">
        <v>250</v>
      </c>
      <c r="B297" s="49" t="s">
        <v>147</v>
      </c>
      <c r="C297" s="49" t="s">
        <v>251</v>
      </c>
      <c r="D297" s="19">
        <f>42+734+330.7</f>
        <v>1106.7</v>
      </c>
      <c r="E297" s="53"/>
      <c r="F297" s="54">
        <v>330.7</v>
      </c>
    </row>
    <row r="298" spans="1:7" s="45" customFormat="1" x14ac:dyDescent="0.25">
      <c r="A298" s="72" t="s">
        <v>421</v>
      </c>
      <c r="B298" s="49" t="s">
        <v>422</v>
      </c>
      <c r="C298" s="25" t="s">
        <v>10</v>
      </c>
      <c r="D298" s="19">
        <f>D299</f>
        <v>82.799999999999955</v>
      </c>
      <c r="E298" s="48"/>
      <c r="F298" s="47"/>
      <c r="G298" s="46"/>
    </row>
    <row r="299" spans="1:7" s="45" customFormat="1" x14ac:dyDescent="0.25">
      <c r="A299" s="62" t="s">
        <v>53</v>
      </c>
      <c r="B299" s="49" t="s">
        <v>422</v>
      </c>
      <c r="C299" s="49" t="s">
        <v>54</v>
      </c>
      <c r="D299" s="19">
        <f>D300</f>
        <v>82.799999999999955</v>
      </c>
      <c r="E299" s="48"/>
      <c r="F299" s="47"/>
      <c r="G299" s="46"/>
    </row>
    <row r="300" spans="1:7" s="45" customFormat="1" x14ac:dyDescent="0.25">
      <c r="A300" s="62" t="s">
        <v>55</v>
      </c>
      <c r="B300" s="49" t="s">
        <v>422</v>
      </c>
      <c r="C300" s="49" t="s">
        <v>56</v>
      </c>
      <c r="D300" s="19">
        <f>700-617.2</f>
        <v>82.799999999999955</v>
      </c>
      <c r="E300" s="48"/>
      <c r="F300" s="47"/>
      <c r="G300" s="46"/>
    </row>
    <row r="301" spans="1:7" s="45" customFormat="1" ht="39.6" x14ac:dyDescent="0.25">
      <c r="A301" s="63" t="s">
        <v>423</v>
      </c>
      <c r="B301" s="50" t="s">
        <v>424</v>
      </c>
      <c r="C301" s="50" t="s">
        <v>10</v>
      </c>
      <c r="D301" s="21">
        <f>D302+D306+D310+D316+D320</f>
        <v>29313.9</v>
      </c>
      <c r="E301" s="53" t="e">
        <f>D301-#REF!</f>
        <v>#REF!</v>
      </c>
      <c r="F301" s="54"/>
    </row>
    <row r="302" spans="1:7" s="45" customFormat="1" ht="39.6" x14ac:dyDescent="0.25">
      <c r="A302" s="64" t="s">
        <v>425</v>
      </c>
      <c r="B302" s="49" t="s">
        <v>426</v>
      </c>
      <c r="C302" s="49" t="s">
        <v>10</v>
      </c>
      <c r="D302" s="19">
        <f>D303</f>
        <v>2238</v>
      </c>
      <c r="E302" s="53" t="e">
        <f>D302-#REF!</f>
        <v>#REF!</v>
      </c>
      <c r="F302" s="54"/>
    </row>
    <row r="303" spans="1:7" s="45" customFormat="1" ht="39.6" x14ac:dyDescent="0.25">
      <c r="A303" s="64" t="s">
        <v>427</v>
      </c>
      <c r="B303" s="49" t="s">
        <v>148</v>
      </c>
      <c r="C303" s="49" t="s">
        <v>10</v>
      </c>
      <c r="D303" s="19">
        <f>D304</f>
        <v>2238</v>
      </c>
      <c r="E303" s="53"/>
      <c r="F303" s="54"/>
    </row>
    <row r="304" spans="1:7" s="45" customFormat="1" ht="26.4" x14ac:dyDescent="0.25">
      <c r="A304" s="34" t="s">
        <v>17</v>
      </c>
      <c r="B304" s="49" t="s">
        <v>148</v>
      </c>
      <c r="C304" s="49" t="s">
        <v>18</v>
      </c>
      <c r="D304" s="19">
        <f>D305</f>
        <v>2238</v>
      </c>
      <c r="E304" s="53" t="e">
        <f>D304-#REF!</f>
        <v>#REF!</v>
      </c>
      <c r="F304" s="54"/>
    </row>
    <row r="305" spans="1:7" s="45" customFormat="1" ht="26.4" x14ac:dyDescent="0.25">
      <c r="A305" s="34" t="s">
        <v>19</v>
      </c>
      <c r="B305" s="49" t="s">
        <v>148</v>
      </c>
      <c r="C305" s="49" t="s">
        <v>20</v>
      </c>
      <c r="D305" s="19">
        <v>2238</v>
      </c>
      <c r="E305" s="53" t="e">
        <f>D305-#REF!</f>
        <v>#REF!</v>
      </c>
      <c r="F305" s="54"/>
    </row>
    <row r="306" spans="1:7" s="45" customFormat="1" ht="26.4" x14ac:dyDescent="0.25">
      <c r="A306" s="64" t="s">
        <v>149</v>
      </c>
      <c r="B306" s="49" t="s">
        <v>150</v>
      </c>
      <c r="C306" s="49" t="s">
        <v>10</v>
      </c>
      <c r="D306" s="19">
        <f>D307</f>
        <v>779</v>
      </c>
      <c r="E306" s="53" t="e">
        <f>D306-#REF!</f>
        <v>#REF!</v>
      </c>
      <c r="F306" s="54"/>
    </row>
    <row r="307" spans="1:7" s="45" customFormat="1" ht="26.4" x14ac:dyDescent="0.25">
      <c r="A307" s="64" t="s">
        <v>151</v>
      </c>
      <c r="B307" s="49" t="s">
        <v>152</v>
      </c>
      <c r="C307" s="49" t="s">
        <v>10</v>
      </c>
      <c r="D307" s="19">
        <f>D308</f>
        <v>779</v>
      </c>
      <c r="E307" s="53"/>
      <c r="F307" s="54"/>
    </row>
    <row r="308" spans="1:7" s="45" customFormat="1" ht="26.4" x14ac:dyDescent="0.25">
      <c r="A308" s="34" t="s">
        <v>17</v>
      </c>
      <c r="B308" s="49" t="s">
        <v>152</v>
      </c>
      <c r="C308" s="49" t="s">
        <v>18</v>
      </c>
      <c r="D308" s="19">
        <f>D309</f>
        <v>779</v>
      </c>
      <c r="E308" s="53" t="e">
        <f>D308-#REF!</f>
        <v>#REF!</v>
      </c>
      <c r="F308" s="54"/>
    </row>
    <row r="309" spans="1:7" s="45" customFormat="1" ht="26.4" x14ac:dyDescent="0.25">
      <c r="A309" s="34" t="s">
        <v>19</v>
      </c>
      <c r="B309" s="49" t="s">
        <v>152</v>
      </c>
      <c r="C309" s="49" t="s">
        <v>20</v>
      </c>
      <c r="D309" s="19">
        <f>784-5</f>
        <v>779</v>
      </c>
      <c r="E309" s="53" t="e">
        <f>D309-#REF!</f>
        <v>#REF!</v>
      </c>
      <c r="F309" s="54"/>
    </row>
    <row r="310" spans="1:7" s="45" customFormat="1" ht="39.6" x14ac:dyDescent="0.25">
      <c r="A310" s="61" t="s">
        <v>153</v>
      </c>
      <c r="B310" s="49" t="s">
        <v>154</v>
      </c>
      <c r="C310" s="49" t="s">
        <v>10</v>
      </c>
      <c r="D310" s="22">
        <f>D311</f>
        <v>12681.4</v>
      </c>
      <c r="E310" s="53" t="e">
        <f>D310-#REF!</f>
        <v>#REF!</v>
      </c>
      <c r="F310" s="54"/>
    </row>
    <row r="311" spans="1:7" s="45" customFormat="1" ht="26.4" x14ac:dyDescent="0.25">
      <c r="A311" s="61" t="s">
        <v>155</v>
      </c>
      <c r="B311" s="49" t="s">
        <v>156</v>
      </c>
      <c r="C311" s="49" t="s">
        <v>10</v>
      </c>
      <c r="D311" s="22">
        <f>D312+D314</f>
        <v>12681.4</v>
      </c>
      <c r="E311" s="53"/>
      <c r="F311" s="54"/>
    </row>
    <row r="312" spans="1:7" s="45" customFormat="1" ht="26.4" x14ac:dyDescent="0.25">
      <c r="A312" s="34" t="s">
        <v>17</v>
      </c>
      <c r="B312" s="49" t="s">
        <v>156</v>
      </c>
      <c r="C312" s="49" t="s">
        <v>18</v>
      </c>
      <c r="D312" s="19">
        <f>D313</f>
        <v>12486</v>
      </c>
      <c r="E312" s="53" t="e">
        <f>D312-#REF!</f>
        <v>#REF!</v>
      </c>
      <c r="F312" s="54"/>
    </row>
    <row r="313" spans="1:7" s="45" customFormat="1" ht="26.4" x14ac:dyDescent="0.25">
      <c r="A313" s="34" t="s">
        <v>19</v>
      </c>
      <c r="B313" s="49" t="s">
        <v>156</v>
      </c>
      <c r="C313" s="49" t="s">
        <v>20</v>
      </c>
      <c r="D313" s="19">
        <f>14835.5-49.5-2300</f>
        <v>12486</v>
      </c>
      <c r="E313" s="53" t="e">
        <f>D313-#REF!</f>
        <v>#REF!</v>
      </c>
      <c r="F313" s="54"/>
    </row>
    <row r="314" spans="1:7" s="45" customFormat="1" x14ac:dyDescent="0.25">
      <c r="A314" s="34" t="s">
        <v>53</v>
      </c>
      <c r="B314" s="49" t="s">
        <v>156</v>
      </c>
      <c r="C314" s="49" t="s">
        <v>54</v>
      </c>
      <c r="D314" s="19">
        <f>D315</f>
        <v>195.4</v>
      </c>
      <c r="E314" s="53"/>
      <c r="F314" s="54"/>
    </row>
    <row r="315" spans="1:7" s="45" customFormat="1" x14ac:dyDescent="0.25">
      <c r="A315" s="34" t="s">
        <v>250</v>
      </c>
      <c r="B315" s="49" t="s">
        <v>156</v>
      </c>
      <c r="C315" s="49" t="s">
        <v>251</v>
      </c>
      <c r="D315" s="19">
        <f>70+125.4</f>
        <v>195.4</v>
      </c>
      <c r="E315" s="53"/>
      <c r="F315" s="54">
        <v>125.4</v>
      </c>
    </row>
    <row r="316" spans="1:7" s="45" customFormat="1" ht="26.4" x14ac:dyDescent="0.25">
      <c r="A316" s="34" t="s">
        <v>157</v>
      </c>
      <c r="B316" s="49" t="s">
        <v>158</v>
      </c>
      <c r="C316" s="49" t="s">
        <v>10</v>
      </c>
      <c r="D316" s="19">
        <f>D317</f>
        <v>3192.5</v>
      </c>
      <c r="E316" s="53"/>
      <c r="F316" s="54"/>
    </row>
    <row r="317" spans="1:7" s="45" customFormat="1" x14ac:dyDescent="0.25">
      <c r="A317" s="61" t="s">
        <v>159</v>
      </c>
      <c r="B317" s="49" t="s">
        <v>160</v>
      </c>
      <c r="C317" s="49" t="s">
        <v>10</v>
      </c>
      <c r="D317" s="22">
        <f>D318</f>
        <v>3192.5</v>
      </c>
      <c r="E317" s="53"/>
      <c r="F317" s="54"/>
    </row>
    <row r="318" spans="1:7" s="45" customFormat="1" ht="26.4" x14ac:dyDescent="0.25">
      <c r="A318" s="34" t="s">
        <v>17</v>
      </c>
      <c r="B318" s="49" t="s">
        <v>160</v>
      </c>
      <c r="C318" s="49" t="s">
        <v>18</v>
      </c>
      <c r="D318" s="19">
        <f>D319</f>
        <v>3192.5</v>
      </c>
      <c r="E318" s="53"/>
      <c r="F318" s="54"/>
    </row>
    <row r="319" spans="1:7" s="45" customFormat="1" ht="26.4" x14ac:dyDescent="0.25">
      <c r="A319" s="34" t="s">
        <v>19</v>
      </c>
      <c r="B319" s="49" t="s">
        <v>160</v>
      </c>
      <c r="C319" s="49" t="s">
        <v>20</v>
      </c>
      <c r="D319" s="19">
        <f>3208-15.5</f>
        <v>3192.5</v>
      </c>
      <c r="E319" s="53"/>
      <c r="F319" s="54"/>
    </row>
    <row r="320" spans="1:7" ht="39.6" x14ac:dyDescent="0.25">
      <c r="A320" s="34" t="s">
        <v>340</v>
      </c>
      <c r="B320" s="49" t="s">
        <v>161</v>
      </c>
      <c r="C320" s="49" t="s">
        <v>10</v>
      </c>
      <c r="D320" s="19">
        <f>D321+D324</f>
        <v>10423</v>
      </c>
      <c r="E320" s="3" t="e">
        <f>D168-#REF!</f>
        <v>#REF!</v>
      </c>
      <c r="F320" s="12"/>
      <c r="G320" s="4"/>
    </row>
    <row r="321" spans="1:7" ht="39.6" x14ac:dyDescent="0.25">
      <c r="A321" s="34" t="s">
        <v>348</v>
      </c>
      <c r="B321" s="49" t="s">
        <v>341</v>
      </c>
      <c r="C321" s="49" t="s">
        <v>10</v>
      </c>
      <c r="D321" s="19">
        <f>D322</f>
        <v>9923</v>
      </c>
      <c r="E321" s="3"/>
      <c r="F321" s="12"/>
      <c r="G321" s="4"/>
    </row>
    <row r="322" spans="1:7" ht="26.4" x14ac:dyDescent="0.25">
      <c r="A322" s="34" t="s">
        <v>17</v>
      </c>
      <c r="B322" s="49" t="s">
        <v>341</v>
      </c>
      <c r="C322" s="49" t="s">
        <v>18</v>
      </c>
      <c r="D322" s="19">
        <f>D323</f>
        <v>9923</v>
      </c>
      <c r="E322" s="3"/>
      <c r="F322" s="12"/>
      <c r="G322" s="4"/>
    </row>
    <row r="323" spans="1:7" ht="26.4" x14ac:dyDescent="0.25">
      <c r="A323" s="34" t="s">
        <v>19</v>
      </c>
      <c r="B323" s="49" t="s">
        <v>341</v>
      </c>
      <c r="C323" s="49" t="s">
        <v>20</v>
      </c>
      <c r="D323" s="19">
        <v>9923</v>
      </c>
      <c r="E323" s="3"/>
      <c r="F323" s="12"/>
      <c r="G323" s="4"/>
    </row>
    <row r="324" spans="1:7" ht="26.4" x14ac:dyDescent="0.25">
      <c r="A324" s="34" t="s">
        <v>349</v>
      </c>
      <c r="B324" s="49" t="s">
        <v>342</v>
      </c>
      <c r="C324" s="49" t="s">
        <v>10</v>
      </c>
      <c r="D324" s="22">
        <f>D325</f>
        <v>500</v>
      </c>
      <c r="E324" s="3"/>
      <c r="F324" s="12"/>
      <c r="G324" s="4"/>
    </row>
    <row r="325" spans="1:7" ht="26.4" x14ac:dyDescent="0.25">
      <c r="A325" s="34" t="s">
        <v>17</v>
      </c>
      <c r="B325" s="49" t="s">
        <v>342</v>
      </c>
      <c r="C325" s="49" t="s">
        <v>18</v>
      </c>
      <c r="D325" s="19">
        <f>D326</f>
        <v>500</v>
      </c>
      <c r="E325" s="3" t="e">
        <f>#REF!-#REF!</f>
        <v>#REF!</v>
      </c>
      <c r="F325" s="12"/>
      <c r="G325" s="4"/>
    </row>
    <row r="326" spans="1:7" ht="26.4" x14ac:dyDescent="0.25">
      <c r="A326" s="34" t="s">
        <v>19</v>
      </c>
      <c r="B326" s="49" t="s">
        <v>342</v>
      </c>
      <c r="C326" s="49" t="s">
        <v>20</v>
      </c>
      <c r="D326" s="19">
        <v>500</v>
      </c>
      <c r="E326" s="3" t="e">
        <f>D204-#REF!</f>
        <v>#REF!</v>
      </c>
      <c r="F326" s="12"/>
      <c r="G326" s="4"/>
    </row>
    <row r="327" spans="1:7" ht="39.6" x14ac:dyDescent="0.25">
      <c r="A327" s="73" t="s">
        <v>285</v>
      </c>
      <c r="B327" s="27" t="s">
        <v>162</v>
      </c>
      <c r="C327" s="50" t="s">
        <v>10</v>
      </c>
      <c r="D327" s="52">
        <f>D328+D335+D350+D360</f>
        <v>334483.20000000001</v>
      </c>
      <c r="E327" s="3" t="e">
        <f>D205-#REF!</f>
        <v>#REF!</v>
      </c>
      <c r="F327" s="12"/>
      <c r="G327" s="4"/>
    </row>
    <row r="328" spans="1:7" ht="26.4" x14ac:dyDescent="0.25">
      <c r="A328" s="34" t="s">
        <v>361</v>
      </c>
      <c r="B328" s="32" t="s">
        <v>330</v>
      </c>
      <c r="C328" s="49" t="s">
        <v>10</v>
      </c>
      <c r="D328" s="19">
        <f>D332+D329</f>
        <v>12824.5</v>
      </c>
      <c r="E328" s="6" t="e">
        <f>D206-#REF!</f>
        <v>#REF!</v>
      </c>
      <c r="F328" s="12"/>
      <c r="G328" s="4"/>
    </row>
    <row r="329" spans="1:7" ht="26.4" x14ac:dyDescent="0.25">
      <c r="A329" s="34" t="s">
        <v>362</v>
      </c>
      <c r="B329" s="32" t="s">
        <v>364</v>
      </c>
      <c r="C329" s="49" t="s">
        <v>10</v>
      </c>
      <c r="D329" s="19">
        <f>D330</f>
        <v>9310.6</v>
      </c>
      <c r="E329" s="6"/>
      <c r="F329" s="12"/>
      <c r="G329" s="4"/>
    </row>
    <row r="330" spans="1:7" ht="26.4" x14ac:dyDescent="0.25">
      <c r="A330" s="64" t="s">
        <v>17</v>
      </c>
      <c r="B330" s="32" t="s">
        <v>364</v>
      </c>
      <c r="C330" s="49" t="s">
        <v>18</v>
      </c>
      <c r="D330" s="19">
        <f>D331</f>
        <v>9310.6</v>
      </c>
      <c r="E330" s="3"/>
      <c r="F330" s="12"/>
      <c r="G330" s="4"/>
    </row>
    <row r="331" spans="1:7" ht="26.4" x14ac:dyDescent="0.25">
      <c r="A331" s="34" t="s">
        <v>19</v>
      </c>
      <c r="B331" s="32" t="s">
        <v>364</v>
      </c>
      <c r="C331" s="49" t="s">
        <v>20</v>
      </c>
      <c r="D331" s="19">
        <f>12000-2689.4</f>
        <v>9310.6</v>
      </c>
      <c r="E331" s="3"/>
      <c r="F331" s="12">
        <v>-2689.4</v>
      </c>
      <c r="G331" s="4"/>
    </row>
    <row r="332" spans="1:7" x14ac:dyDescent="0.25">
      <c r="A332" s="34" t="s">
        <v>363</v>
      </c>
      <c r="B332" s="32" t="s">
        <v>365</v>
      </c>
      <c r="C332" s="49" t="s">
        <v>10</v>
      </c>
      <c r="D332" s="19">
        <f>D333</f>
        <v>3513.9000000000005</v>
      </c>
      <c r="E332" s="3"/>
      <c r="F332" s="12"/>
      <c r="G332" s="4"/>
    </row>
    <row r="333" spans="1:7" ht="26.4" x14ac:dyDescent="0.25">
      <c r="A333" s="34" t="s">
        <v>17</v>
      </c>
      <c r="B333" s="32" t="s">
        <v>365</v>
      </c>
      <c r="C333" s="49" t="s">
        <v>18</v>
      </c>
      <c r="D333" s="19">
        <f>D334</f>
        <v>3513.9000000000005</v>
      </c>
      <c r="E333" s="3"/>
      <c r="F333" s="12"/>
      <c r="G333" s="4"/>
    </row>
    <row r="334" spans="1:7" ht="26.4" x14ac:dyDescent="0.25">
      <c r="A334" s="34" t="s">
        <v>19</v>
      </c>
      <c r="B334" s="32" t="s">
        <v>365</v>
      </c>
      <c r="C334" s="49" t="s">
        <v>20</v>
      </c>
      <c r="D334" s="19">
        <f>4528.1-1014.2</f>
        <v>3513.9000000000005</v>
      </c>
      <c r="E334" s="3"/>
      <c r="F334" s="12">
        <v>-1014.2</v>
      </c>
      <c r="G334" s="4"/>
    </row>
    <row r="335" spans="1:7" ht="39.6" x14ac:dyDescent="0.25">
      <c r="A335" s="62" t="s">
        <v>163</v>
      </c>
      <c r="B335" s="32" t="s">
        <v>164</v>
      </c>
      <c r="C335" s="49" t="s">
        <v>10</v>
      </c>
      <c r="D335" s="19">
        <f>D336+D344+D347</f>
        <v>226476.5</v>
      </c>
      <c r="E335" s="3"/>
      <c r="F335" s="12"/>
      <c r="G335" s="4"/>
    </row>
    <row r="336" spans="1:7" ht="39.6" x14ac:dyDescent="0.25">
      <c r="A336" s="62" t="s">
        <v>165</v>
      </c>
      <c r="B336" s="32" t="s">
        <v>166</v>
      </c>
      <c r="C336" s="49" t="s">
        <v>10</v>
      </c>
      <c r="D336" s="19">
        <f>D337+D339+D341</f>
        <v>148476.5</v>
      </c>
      <c r="E336" s="3"/>
      <c r="F336" s="12"/>
      <c r="G336" s="4"/>
    </row>
    <row r="337" spans="1:7" ht="26.4" x14ac:dyDescent="0.25">
      <c r="A337" s="62" t="s">
        <v>17</v>
      </c>
      <c r="B337" s="32" t="s">
        <v>166</v>
      </c>
      <c r="C337" s="49" t="s">
        <v>18</v>
      </c>
      <c r="D337" s="19">
        <f>D338</f>
        <v>55490.1</v>
      </c>
      <c r="E337" s="3"/>
      <c r="F337" s="12"/>
      <c r="G337" s="4"/>
    </row>
    <row r="338" spans="1:7" ht="26.4" x14ac:dyDescent="0.25">
      <c r="A338" s="62" t="s">
        <v>19</v>
      </c>
      <c r="B338" s="32" t="s">
        <v>166</v>
      </c>
      <c r="C338" s="49" t="s">
        <v>20</v>
      </c>
      <c r="D338" s="19">
        <f>56816.3+2000-100-695.9+504.7-2025-210-800</f>
        <v>55490.1</v>
      </c>
      <c r="E338" s="3"/>
      <c r="F338" s="12"/>
      <c r="G338" s="4"/>
    </row>
    <row r="339" spans="1:7" ht="26.4" x14ac:dyDescent="0.25">
      <c r="A339" s="34" t="s">
        <v>21</v>
      </c>
      <c r="B339" s="32" t="s">
        <v>166</v>
      </c>
      <c r="C339" s="49" t="s">
        <v>22</v>
      </c>
      <c r="D339" s="19">
        <f>D340</f>
        <v>92152.6</v>
      </c>
      <c r="E339" s="3"/>
      <c r="F339" s="12"/>
      <c r="G339" s="4"/>
    </row>
    <row r="340" spans="1:7" x14ac:dyDescent="0.25">
      <c r="A340" s="29" t="s">
        <v>23</v>
      </c>
      <c r="B340" s="32" t="s">
        <v>166</v>
      </c>
      <c r="C340" s="49" t="s">
        <v>24</v>
      </c>
      <c r="D340" s="19">
        <f>88927.6+1225+2000</f>
        <v>92152.6</v>
      </c>
      <c r="E340" s="3"/>
      <c r="F340" s="12">
        <v>2000</v>
      </c>
      <c r="G340" s="4"/>
    </row>
    <row r="341" spans="1:7" x14ac:dyDescent="0.25">
      <c r="A341" s="34" t="s">
        <v>53</v>
      </c>
      <c r="B341" s="32" t="s">
        <v>166</v>
      </c>
      <c r="C341" s="49" t="s">
        <v>54</v>
      </c>
      <c r="D341" s="19">
        <f>D342+D343</f>
        <v>833.8</v>
      </c>
      <c r="E341" s="3"/>
      <c r="F341" s="12"/>
      <c r="G341" s="4"/>
    </row>
    <row r="342" spans="1:7" x14ac:dyDescent="0.25">
      <c r="A342" s="62" t="s">
        <v>250</v>
      </c>
      <c r="B342" s="32" t="s">
        <v>166</v>
      </c>
      <c r="C342" s="49" t="s">
        <v>251</v>
      </c>
      <c r="D342" s="19">
        <v>323.8</v>
      </c>
      <c r="E342" s="3"/>
      <c r="F342" s="12"/>
      <c r="G342" s="4"/>
    </row>
    <row r="343" spans="1:7" x14ac:dyDescent="0.25">
      <c r="A343" s="34" t="s">
        <v>55</v>
      </c>
      <c r="B343" s="32" t="s">
        <v>166</v>
      </c>
      <c r="C343" s="49" t="s">
        <v>56</v>
      </c>
      <c r="D343" s="19">
        <f>100+100+210+100</f>
        <v>510</v>
      </c>
      <c r="E343" s="3"/>
      <c r="F343" s="12">
        <v>100</v>
      </c>
      <c r="G343" s="4"/>
    </row>
    <row r="344" spans="1:7" ht="79.2" x14ac:dyDescent="0.25">
      <c r="A344" s="74" t="s">
        <v>301</v>
      </c>
      <c r="B344" s="32" t="s">
        <v>299</v>
      </c>
      <c r="C344" s="49" t="s">
        <v>10</v>
      </c>
      <c r="D344" s="19">
        <f>D345</f>
        <v>8000</v>
      </c>
      <c r="E344" s="3" t="e">
        <f>#REF!-#REF!</f>
        <v>#REF!</v>
      </c>
      <c r="F344" s="12"/>
      <c r="G344" s="4"/>
    </row>
    <row r="345" spans="1:7" ht="26.4" x14ac:dyDescent="0.25">
      <c r="A345" s="34" t="s">
        <v>17</v>
      </c>
      <c r="B345" s="32" t="s">
        <v>299</v>
      </c>
      <c r="C345" s="49" t="s">
        <v>18</v>
      </c>
      <c r="D345" s="19">
        <f>D346</f>
        <v>8000</v>
      </c>
      <c r="E345" s="3"/>
      <c r="F345" s="12"/>
      <c r="G345" s="4"/>
    </row>
    <row r="346" spans="1:7" ht="26.4" x14ac:dyDescent="0.25">
      <c r="A346" s="34" t="s">
        <v>19</v>
      </c>
      <c r="B346" s="32" t="s">
        <v>299</v>
      </c>
      <c r="C346" s="49" t="s">
        <v>20</v>
      </c>
      <c r="D346" s="19">
        <v>8000</v>
      </c>
      <c r="E346" s="3"/>
      <c r="F346" s="12"/>
      <c r="G346" s="4"/>
    </row>
    <row r="347" spans="1:7" ht="66" x14ac:dyDescent="0.25">
      <c r="A347" s="34" t="s">
        <v>366</v>
      </c>
      <c r="B347" s="32" t="s">
        <v>367</v>
      </c>
      <c r="C347" s="25" t="s">
        <v>10</v>
      </c>
      <c r="D347" s="19">
        <f>D348</f>
        <v>70000</v>
      </c>
      <c r="E347" s="3"/>
      <c r="F347" s="12"/>
      <c r="G347" s="4"/>
    </row>
    <row r="348" spans="1:7" ht="26.4" x14ac:dyDescent="0.25">
      <c r="A348" s="34" t="s">
        <v>21</v>
      </c>
      <c r="B348" s="32" t="s">
        <v>367</v>
      </c>
      <c r="C348" s="49" t="s">
        <v>22</v>
      </c>
      <c r="D348" s="19">
        <f>D349</f>
        <v>70000</v>
      </c>
      <c r="E348" s="3"/>
      <c r="F348" s="12"/>
      <c r="G348" s="4"/>
    </row>
    <row r="349" spans="1:7" x14ac:dyDescent="0.25">
      <c r="A349" s="29" t="s">
        <v>23</v>
      </c>
      <c r="B349" s="32" t="s">
        <v>367</v>
      </c>
      <c r="C349" s="49" t="s">
        <v>24</v>
      </c>
      <c r="D349" s="19">
        <v>70000</v>
      </c>
      <c r="E349" s="3"/>
      <c r="F349" s="12"/>
      <c r="G349" s="4"/>
    </row>
    <row r="350" spans="1:7" ht="26.4" x14ac:dyDescent="0.25">
      <c r="A350" s="71" t="s">
        <v>167</v>
      </c>
      <c r="B350" s="32" t="s">
        <v>168</v>
      </c>
      <c r="C350" s="49" t="s">
        <v>10</v>
      </c>
      <c r="D350" s="19">
        <f>D351</f>
        <v>14272.4</v>
      </c>
      <c r="E350" s="3"/>
      <c r="F350" s="13"/>
      <c r="G350" s="4"/>
    </row>
    <row r="351" spans="1:7" ht="26.4" x14ac:dyDescent="0.25">
      <c r="A351" s="61" t="s">
        <v>169</v>
      </c>
      <c r="B351" s="32" t="s">
        <v>170</v>
      </c>
      <c r="C351" s="49" t="s">
        <v>10</v>
      </c>
      <c r="D351" s="19">
        <f>D352+D354+D356+D358</f>
        <v>14272.4</v>
      </c>
      <c r="E351" s="3"/>
      <c r="F351" s="12"/>
      <c r="G351" s="4"/>
    </row>
    <row r="352" spans="1:7" ht="66" x14ac:dyDescent="0.25">
      <c r="A352" s="64" t="s">
        <v>49</v>
      </c>
      <c r="B352" s="32" t="s">
        <v>170</v>
      </c>
      <c r="C352" s="49" t="s">
        <v>50</v>
      </c>
      <c r="D352" s="19">
        <f>D353</f>
        <v>4786</v>
      </c>
      <c r="E352" s="3"/>
      <c r="F352" s="12"/>
      <c r="G352" s="4"/>
    </row>
    <row r="353" spans="1:7" x14ac:dyDescent="0.25">
      <c r="A353" s="64" t="s">
        <v>51</v>
      </c>
      <c r="B353" s="32" t="s">
        <v>170</v>
      </c>
      <c r="C353" s="49" t="s">
        <v>52</v>
      </c>
      <c r="D353" s="19">
        <f>4650+136</f>
        <v>4786</v>
      </c>
      <c r="E353" s="3"/>
      <c r="F353" s="12">
        <v>136</v>
      </c>
      <c r="G353" s="4"/>
    </row>
    <row r="354" spans="1:7" ht="26.4" x14ac:dyDescent="0.25">
      <c r="A354" s="64" t="s">
        <v>17</v>
      </c>
      <c r="B354" s="32" t="s">
        <v>170</v>
      </c>
      <c r="C354" s="49" t="s">
        <v>18</v>
      </c>
      <c r="D354" s="19">
        <f>D355</f>
        <v>9376.4</v>
      </c>
      <c r="E354" s="3"/>
      <c r="F354" s="12"/>
      <c r="G354" s="4"/>
    </row>
    <row r="355" spans="1:7" s="1" customFormat="1" ht="26.4" x14ac:dyDescent="0.25">
      <c r="A355" s="34" t="s">
        <v>19</v>
      </c>
      <c r="B355" s="32" t="s">
        <v>170</v>
      </c>
      <c r="C355" s="49" t="s">
        <v>20</v>
      </c>
      <c r="D355" s="19">
        <f>9436.4-60</f>
        <v>9376.4</v>
      </c>
      <c r="E355" s="3"/>
      <c r="F355" s="12"/>
      <c r="G355" s="12"/>
    </row>
    <row r="356" spans="1:7" s="45" customFormat="1" x14ac:dyDescent="0.25">
      <c r="A356" s="61" t="s">
        <v>176</v>
      </c>
      <c r="B356" s="32" t="s">
        <v>170</v>
      </c>
      <c r="C356" s="49" t="s">
        <v>177</v>
      </c>
      <c r="D356" s="19">
        <f>D357</f>
        <v>62.5</v>
      </c>
      <c r="E356" s="6"/>
      <c r="F356" s="47"/>
      <c r="G356" s="46"/>
    </row>
    <row r="357" spans="1:7" s="45" customFormat="1" ht="26.4" x14ac:dyDescent="0.25">
      <c r="A357" s="29" t="s">
        <v>178</v>
      </c>
      <c r="B357" s="32" t="s">
        <v>170</v>
      </c>
      <c r="C357" s="49" t="s">
        <v>179</v>
      </c>
      <c r="D357" s="19">
        <v>62.5</v>
      </c>
      <c r="E357" s="48" t="e">
        <f>#REF!-#REF!</f>
        <v>#REF!</v>
      </c>
      <c r="F357" s="47"/>
      <c r="G357" s="46"/>
    </row>
    <row r="358" spans="1:7" x14ac:dyDescent="0.25">
      <c r="A358" s="34" t="s">
        <v>53</v>
      </c>
      <c r="B358" s="32" t="s">
        <v>170</v>
      </c>
      <c r="C358" s="49" t="s">
        <v>54</v>
      </c>
      <c r="D358" s="19">
        <f>D359</f>
        <v>47.5</v>
      </c>
      <c r="E358" s="3"/>
      <c r="F358" s="12"/>
      <c r="G358" s="4"/>
    </row>
    <row r="359" spans="1:7" x14ac:dyDescent="0.25">
      <c r="A359" s="34" t="s">
        <v>55</v>
      </c>
      <c r="B359" s="32" t="s">
        <v>170</v>
      </c>
      <c r="C359" s="49" t="s">
        <v>56</v>
      </c>
      <c r="D359" s="19">
        <f>50-2.5</f>
        <v>47.5</v>
      </c>
      <c r="E359" s="3"/>
      <c r="F359" s="12"/>
      <c r="G359" s="4"/>
    </row>
    <row r="360" spans="1:7" ht="26.4" x14ac:dyDescent="0.25">
      <c r="A360" s="34" t="s">
        <v>328</v>
      </c>
      <c r="B360" s="32" t="s">
        <v>371</v>
      </c>
      <c r="C360" s="49" t="s">
        <v>10</v>
      </c>
      <c r="D360" s="19">
        <f>D364+D371+D361</f>
        <v>80909.800000000017</v>
      </c>
      <c r="E360" s="3" t="e">
        <f>#REF!-#REF!</f>
        <v>#REF!</v>
      </c>
      <c r="F360" s="12"/>
      <c r="G360" s="4"/>
    </row>
    <row r="361" spans="1:7" ht="52.8" x14ac:dyDescent="0.25">
      <c r="A361" s="34" t="s">
        <v>324</v>
      </c>
      <c r="B361" s="32" t="s">
        <v>392</v>
      </c>
      <c r="C361" s="49" t="s">
        <v>10</v>
      </c>
      <c r="D361" s="19">
        <f>D362</f>
        <v>99</v>
      </c>
      <c r="E361" s="3" t="e">
        <f>#REF!-#REF!</f>
        <v>#REF!</v>
      </c>
      <c r="F361" s="12"/>
      <c r="G361" s="4"/>
    </row>
    <row r="362" spans="1:7" ht="26.4" x14ac:dyDescent="0.25">
      <c r="A362" s="34" t="s">
        <v>21</v>
      </c>
      <c r="B362" s="32" t="s">
        <v>392</v>
      </c>
      <c r="C362" s="49" t="s">
        <v>22</v>
      </c>
      <c r="D362" s="19">
        <f>D363</f>
        <v>99</v>
      </c>
      <c r="E362" s="3" t="e">
        <f>#REF!-#REF!</f>
        <v>#REF!</v>
      </c>
      <c r="F362" s="12"/>
      <c r="G362" s="4"/>
    </row>
    <row r="363" spans="1:7" x14ac:dyDescent="0.25">
      <c r="A363" s="29" t="s">
        <v>23</v>
      </c>
      <c r="B363" s="32" t="s">
        <v>392</v>
      </c>
      <c r="C363" s="49" t="s">
        <v>24</v>
      </c>
      <c r="D363" s="19">
        <v>99</v>
      </c>
      <c r="E363" s="3" t="e">
        <f>#REF!-#REF!</f>
        <v>#REF!</v>
      </c>
      <c r="F363" s="12"/>
      <c r="G363" s="4"/>
    </row>
    <row r="364" spans="1:7" ht="79.2" x14ac:dyDescent="0.25">
      <c r="A364" s="34" t="s">
        <v>368</v>
      </c>
      <c r="B364" s="32" t="s">
        <v>372</v>
      </c>
      <c r="C364" s="49" t="s">
        <v>10</v>
      </c>
      <c r="D364" s="19">
        <f>D365+D368</f>
        <v>76770.200000000012</v>
      </c>
      <c r="E364" s="3" t="e">
        <f>#REF!-#REF!</f>
        <v>#REF!</v>
      </c>
      <c r="F364" s="12"/>
      <c r="G364" s="4"/>
    </row>
    <row r="365" spans="1:7" ht="66" x14ac:dyDescent="0.25">
      <c r="A365" s="34" t="s">
        <v>369</v>
      </c>
      <c r="B365" s="32" t="s">
        <v>372</v>
      </c>
      <c r="C365" s="49" t="s">
        <v>10</v>
      </c>
      <c r="D365" s="19">
        <f>D366</f>
        <v>26101.9</v>
      </c>
      <c r="E365" s="3"/>
      <c r="F365" s="12"/>
      <c r="G365" s="4"/>
    </row>
    <row r="366" spans="1:7" ht="26.4" x14ac:dyDescent="0.25">
      <c r="A366" s="34" t="s">
        <v>21</v>
      </c>
      <c r="B366" s="32" t="s">
        <v>372</v>
      </c>
      <c r="C366" s="49" t="s">
        <v>22</v>
      </c>
      <c r="D366" s="19">
        <f>D367</f>
        <v>26101.9</v>
      </c>
      <c r="E366" s="3"/>
      <c r="F366" s="12"/>
      <c r="G366" s="4"/>
    </row>
    <row r="367" spans="1:7" x14ac:dyDescent="0.25">
      <c r="A367" s="29" t="s">
        <v>23</v>
      </c>
      <c r="B367" s="32" t="s">
        <v>372</v>
      </c>
      <c r="C367" s="49" t="s">
        <v>24</v>
      </c>
      <c r="D367" s="19">
        <f>25840+261.9</f>
        <v>26101.9</v>
      </c>
      <c r="E367" s="3"/>
      <c r="F367" s="12"/>
      <c r="G367" s="4"/>
    </row>
    <row r="368" spans="1:7" ht="66" x14ac:dyDescent="0.25">
      <c r="A368" s="34" t="s">
        <v>370</v>
      </c>
      <c r="B368" s="32" t="s">
        <v>372</v>
      </c>
      <c r="C368" s="49" t="s">
        <v>10</v>
      </c>
      <c r="D368" s="19">
        <f>D369</f>
        <v>50668.3</v>
      </c>
      <c r="E368" s="3"/>
      <c r="F368" s="12"/>
      <c r="G368" s="4"/>
    </row>
    <row r="369" spans="1:7" ht="26.4" x14ac:dyDescent="0.25">
      <c r="A369" s="34" t="s">
        <v>21</v>
      </c>
      <c r="B369" s="32" t="s">
        <v>372</v>
      </c>
      <c r="C369" s="49" t="s">
        <v>22</v>
      </c>
      <c r="D369" s="19">
        <f>D370</f>
        <v>50668.3</v>
      </c>
      <c r="E369" s="3"/>
      <c r="F369" s="12"/>
      <c r="G369" s="4"/>
    </row>
    <row r="370" spans="1:7" x14ac:dyDescent="0.25">
      <c r="A370" s="29" t="s">
        <v>23</v>
      </c>
      <c r="B370" s="32" t="s">
        <v>372</v>
      </c>
      <c r="C370" s="49" t="s">
        <v>24</v>
      </c>
      <c r="D370" s="19">
        <f>50160+508.3</f>
        <v>50668.3</v>
      </c>
      <c r="E370" s="3"/>
      <c r="F370" s="12"/>
      <c r="G370" s="4"/>
    </row>
    <row r="371" spans="1:7" ht="39.6" x14ac:dyDescent="0.25">
      <c r="A371" s="34" t="s">
        <v>329</v>
      </c>
      <c r="B371" s="32" t="s">
        <v>373</v>
      </c>
      <c r="C371" s="49" t="s">
        <v>10</v>
      </c>
      <c r="D371" s="19">
        <f>D372</f>
        <v>4040.6</v>
      </c>
      <c r="E371" s="3" t="e">
        <f>#REF!-#REF!</f>
        <v>#REF!</v>
      </c>
      <c r="F371" s="12"/>
      <c r="G371" s="4"/>
    </row>
    <row r="372" spans="1:7" ht="26.4" x14ac:dyDescent="0.25">
      <c r="A372" s="34" t="s">
        <v>21</v>
      </c>
      <c r="B372" s="32" t="s">
        <v>373</v>
      </c>
      <c r="C372" s="49" t="s">
        <v>22</v>
      </c>
      <c r="D372" s="19">
        <f>D373</f>
        <v>4040.6</v>
      </c>
      <c r="E372" s="3" t="e">
        <f>#REF!-#REF!</f>
        <v>#REF!</v>
      </c>
      <c r="F372" s="12"/>
      <c r="G372" s="4"/>
    </row>
    <row r="373" spans="1:7" x14ac:dyDescent="0.25">
      <c r="A373" s="29" t="s">
        <v>23</v>
      </c>
      <c r="B373" s="32" t="s">
        <v>373</v>
      </c>
      <c r="C373" s="49" t="s">
        <v>24</v>
      </c>
      <c r="D373" s="19">
        <f>4000+40.6</f>
        <v>4040.6</v>
      </c>
      <c r="E373" s="3" t="e">
        <f>#REF!-#REF!</f>
        <v>#REF!</v>
      </c>
      <c r="F373" s="12"/>
      <c r="G373" s="4"/>
    </row>
    <row r="374" spans="1:7" s="45" customFormat="1" ht="39.6" x14ac:dyDescent="0.25">
      <c r="A374" s="35" t="s">
        <v>286</v>
      </c>
      <c r="B374" s="50" t="s">
        <v>171</v>
      </c>
      <c r="C374" s="50" t="s">
        <v>10</v>
      </c>
      <c r="D374" s="21">
        <f>D375</f>
        <v>11279.399999999998</v>
      </c>
      <c r="E374" s="53" t="e">
        <f>#REF!-#REF!</f>
        <v>#REF!</v>
      </c>
      <c r="F374" s="54"/>
    </row>
    <row r="375" spans="1:7" s="45" customFormat="1" ht="26.4" x14ac:dyDescent="0.25">
      <c r="A375" s="29" t="s">
        <v>172</v>
      </c>
      <c r="B375" s="49" t="s">
        <v>173</v>
      </c>
      <c r="C375" s="49" t="s">
        <v>10</v>
      </c>
      <c r="D375" s="22">
        <f>D376+D379+D382+D385</f>
        <v>11279.399999999998</v>
      </c>
      <c r="E375" s="53"/>
      <c r="F375" s="54"/>
    </row>
    <row r="376" spans="1:7" s="45" customFormat="1" ht="26.4" x14ac:dyDescent="0.25">
      <c r="A376" s="29" t="s">
        <v>332</v>
      </c>
      <c r="B376" s="49" t="s">
        <v>407</v>
      </c>
      <c r="C376" s="49" t="s">
        <v>10</v>
      </c>
      <c r="D376" s="22">
        <f>D377</f>
        <v>498.6</v>
      </c>
      <c r="E376" s="53"/>
      <c r="F376" s="54"/>
    </row>
    <row r="377" spans="1:7" s="45" customFormat="1" x14ac:dyDescent="0.25">
      <c r="A377" s="61" t="s">
        <v>176</v>
      </c>
      <c r="B377" s="49" t="s">
        <v>407</v>
      </c>
      <c r="C377" s="49" t="s">
        <v>177</v>
      </c>
      <c r="D377" s="22">
        <f>D378</f>
        <v>498.6</v>
      </c>
      <c r="E377" s="53"/>
      <c r="F377" s="54"/>
    </row>
    <row r="378" spans="1:7" s="45" customFormat="1" ht="31.8" customHeight="1" x14ac:dyDescent="0.25">
      <c r="A378" s="29" t="s">
        <v>408</v>
      </c>
      <c r="B378" s="49" t="s">
        <v>407</v>
      </c>
      <c r="C378" s="49" t="s">
        <v>179</v>
      </c>
      <c r="D378" s="22">
        <v>498.6</v>
      </c>
      <c r="E378" s="53"/>
      <c r="F378" s="54"/>
    </row>
    <row r="379" spans="1:7" s="45" customFormat="1" ht="23.4" customHeight="1" x14ac:dyDescent="0.25">
      <c r="A379" s="29" t="s">
        <v>409</v>
      </c>
      <c r="B379" s="49" t="s">
        <v>410</v>
      </c>
      <c r="C379" s="49" t="s">
        <v>10</v>
      </c>
      <c r="D379" s="22">
        <f>D380</f>
        <v>498.6</v>
      </c>
      <c r="E379" s="53"/>
      <c r="F379" s="54"/>
    </row>
    <row r="380" spans="1:7" s="45" customFormat="1" x14ac:dyDescent="0.25">
      <c r="A380" s="61" t="s">
        <v>176</v>
      </c>
      <c r="B380" s="49" t="s">
        <v>410</v>
      </c>
      <c r="C380" s="49" t="s">
        <v>177</v>
      </c>
      <c r="D380" s="22">
        <f>D381</f>
        <v>498.6</v>
      </c>
      <c r="E380" s="53"/>
      <c r="F380" s="54"/>
    </row>
    <row r="381" spans="1:7" s="45" customFormat="1" ht="26.4" x14ac:dyDescent="0.25">
      <c r="A381" s="29" t="s">
        <v>178</v>
      </c>
      <c r="B381" s="49" t="s">
        <v>410</v>
      </c>
      <c r="C381" s="49" t="s">
        <v>179</v>
      </c>
      <c r="D381" s="22">
        <v>498.6</v>
      </c>
      <c r="E381" s="53"/>
      <c r="F381" s="54"/>
    </row>
    <row r="382" spans="1:7" s="45" customFormat="1" ht="52.8" x14ac:dyDescent="0.25">
      <c r="A382" s="29" t="s">
        <v>174</v>
      </c>
      <c r="B382" s="49" t="s">
        <v>175</v>
      </c>
      <c r="C382" s="49" t="s">
        <v>10</v>
      </c>
      <c r="D382" s="22">
        <f>D383</f>
        <v>4661.3999999999996</v>
      </c>
      <c r="E382" s="53"/>
      <c r="F382" s="54"/>
    </row>
    <row r="383" spans="1:7" s="45" customFormat="1" x14ac:dyDescent="0.25">
      <c r="A383" s="61" t="s">
        <v>176</v>
      </c>
      <c r="B383" s="49" t="s">
        <v>175</v>
      </c>
      <c r="C383" s="49" t="s">
        <v>177</v>
      </c>
      <c r="D383" s="22">
        <f>D384</f>
        <v>4661.3999999999996</v>
      </c>
      <c r="E383" s="53"/>
      <c r="F383" s="54"/>
    </row>
    <row r="384" spans="1:7" s="45" customFormat="1" ht="26.4" x14ac:dyDescent="0.25">
      <c r="A384" s="29" t="s">
        <v>178</v>
      </c>
      <c r="B384" s="49" t="s">
        <v>175</v>
      </c>
      <c r="C384" s="49" t="s">
        <v>179</v>
      </c>
      <c r="D384" s="22">
        <f>5160-498.6</f>
        <v>4661.3999999999996</v>
      </c>
      <c r="E384" s="53"/>
      <c r="F384" s="54"/>
    </row>
    <row r="385" spans="1:7" s="45" customFormat="1" ht="39.6" x14ac:dyDescent="0.25">
      <c r="A385" s="29" t="s">
        <v>382</v>
      </c>
      <c r="B385" s="49" t="s">
        <v>384</v>
      </c>
      <c r="C385" s="49" t="s">
        <v>10</v>
      </c>
      <c r="D385" s="22">
        <f>D386+D389</f>
        <v>5620.7999999999993</v>
      </c>
      <c r="E385" s="53"/>
      <c r="F385" s="54"/>
    </row>
    <row r="386" spans="1:7" s="45" customFormat="1" ht="26.4" x14ac:dyDescent="0.25">
      <c r="A386" s="29" t="s">
        <v>331</v>
      </c>
      <c r="B386" s="49" t="s">
        <v>384</v>
      </c>
      <c r="C386" s="49" t="s">
        <v>10</v>
      </c>
      <c r="D386" s="22">
        <f>D387</f>
        <v>1517.1999999999998</v>
      </c>
      <c r="E386" s="53"/>
      <c r="F386" s="54"/>
    </row>
    <row r="387" spans="1:7" s="45" customFormat="1" x14ac:dyDescent="0.25">
      <c r="A387" s="61" t="s">
        <v>176</v>
      </c>
      <c r="B387" s="49" t="s">
        <v>384</v>
      </c>
      <c r="C387" s="49" t="s">
        <v>177</v>
      </c>
      <c r="D387" s="22">
        <f>D388</f>
        <v>1517.1999999999998</v>
      </c>
      <c r="E387" s="53"/>
      <c r="F387" s="54"/>
    </row>
    <row r="388" spans="1:7" s="45" customFormat="1" ht="26.4" x14ac:dyDescent="0.25">
      <c r="A388" s="29" t="s">
        <v>178</v>
      </c>
      <c r="B388" s="49" t="s">
        <v>384</v>
      </c>
      <c r="C388" s="49" t="s">
        <v>179</v>
      </c>
      <c r="D388" s="22">
        <f>1517.1+0.1</f>
        <v>1517.1999999999998</v>
      </c>
      <c r="E388" s="53"/>
      <c r="F388" s="54">
        <v>0.1</v>
      </c>
    </row>
    <row r="389" spans="1:7" s="45" customFormat="1" ht="26.4" x14ac:dyDescent="0.25">
      <c r="A389" s="29" t="s">
        <v>332</v>
      </c>
      <c r="B389" s="49" t="s">
        <v>384</v>
      </c>
      <c r="C389" s="49" t="s">
        <v>10</v>
      </c>
      <c r="D389" s="22">
        <f>D390</f>
        <v>4103.5999999999995</v>
      </c>
      <c r="E389" s="53"/>
      <c r="F389" s="54"/>
    </row>
    <row r="390" spans="1:7" s="45" customFormat="1" x14ac:dyDescent="0.25">
      <c r="A390" s="61" t="s">
        <v>176</v>
      </c>
      <c r="B390" s="49" t="s">
        <v>384</v>
      </c>
      <c r="C390" s="49" t="s">
        <v>177</v>
      </c>
      <c r="D390" s="22">
        <f>D391</f>
        <v>4103.5999999999995</v>
      </c>
      <c r="E390" s="53"/>
      <c r="F390" s="54"/>
    </row>
    <row r="391" spans="1:7" s="45" customFormat="1" ht="30.6" customHeight="1" x14ac:dyDescent="0.25">
      <c r="A391" s="29" t="s">
        <v>383</v>
      </c>
      <c r="B391" s="49" t="s">
        <v>384</v>
      </c>
      <c r="C391" s="49" t="s">
        <v>179</v>
      </c>
      <c r="D391" s="22">
        <f>4504.2+98.1-498.6-0.1</f>
        <v>4103.5999999999995</v>
      </c>
      <c r="E391" s="53"/>
      <c r="F391" s="54">
        <v>-0.1</v>
      </c>
    </row>
    <row r="392" spans="1:7" ht="39.6" x14ac:dyDescent="0.25">
      <c r="A392" s="35" t="s">
        <v>287</v>
      </c>
      <c r="B392" s="50" t="s">
        <v>180</v>
      </c>
      <c r="C392" s="50" t="s">
        <v>10</v>
      </c>
      <c r="D392" s="52">
        <f>D393</f>
        <v>5809.3</v>
      </c>
      <c r="E392" s="3"/>
      <c r="F392" s="12"/>
      <c r="G392" s="4"/>
    </row>
    <row r="393" spans="1:7" ht="26.4" x14ac:dyDescent="0.25">
      <c r="A393" s="29" t="s">
        <v>181</v>
      </c>
      <c r="B393" s="49" t="s">
        <v>182</v>
      </c>
      <c r="C393" s="49" t="s">
        <v>10</v>
      </c>
      <c r="D393" s="19">
        <f>D394+D397</f>
        <v>5809.3</v>
      </c>
      <c r="E393" s="3"/>
      <c r="F393" s="11"/>
      <c r="G393" s="10"/>
    </row>
    <row r="394" spans="1:7" ht="39.6" x14ac:dyDescent="0.25">
      <c r="A394" s="29" t="s">
        <v>385</v>
      </c>
      <c r="B394" s="49" t="s">
        <v>386</v>
      </c>
      <c r="C394" s="49" t="s">
        <v>10</v>
      </c>
      <c r="D394" s="19">
        <f>D395</f>
        <v>5716</v>
      </c>
      <c r="E394" s="3" t="e">
        <f>#REF!-#REF!</f>
        <v>#REF!</v>
      </c>
      <c r="F394" s="12"/>
      <c r="G394" s="4"/>
    </row>
    <row r="395" spans="1:7" x14ac:dyDescent="0.25">
      <c r="A395" s="61" t="s">
        <v>176</v>
      </c>
      <c r="B395" s="49" t="s">
        <v>386</v>
      </c>
      <c r="C395" s="49" t="s">
        <v>177</v>
      </c>
      <c r="D395" s="19">
        <f>D396</f>
        <v>5716</v>
      </c>
      <c r="E395" s="3" t="e">
        <f>#REF!-#REF!</f>
        <v>#REF!</v>
      </c>
      <c r="F395" s="12"/>
      <c r="G395" s="4"/>
    </row>
    <row r="396" spans="1:7" ht="31.8" customHeight="1" x14ac:dyDescent="0.25">
      <c r="A396" s="29" t="s">
        <v>178</v>
      </c>
      <c r="B396" s="49" t="s">
        <v>386</v>
      </c>
      <c r="C396" s="49" t="s">
        <v>179</v>
      </c>
      <c r="D396" s="19">
        <v>5716</v>
      </c>
      <c r="E396" s="6"/>
      <c r="F396" s="12"/>
      <c r="G396" s="4"/>
    </row>
    <row r="397" spans="1:7" ht="23.4" customHeight="1" x14ac:dyDescent="0.25">
      <c r="A397" s="29" t="s">
        <v>181</v>
      </c>
      <c r="B397" s="49" t="s">
        <v>182</v>
      </c>
      <c r="C397" s="49" t="s">
        <v>10</v>
      </c>
      <c r="D397" s="19">
        <f>D398</f>
        <v>93.3</v>
      </c>
      <c r="E397" s="6"/>
      <c r="F397" s="12"/>
      <c r="G397" s="4"/>
    </row>
    <row r="398" spans="1:7" ht="26.4" x14ac:dyDescent="0.25">
      <c r="A398" s="29" t="s">
        <v>183</v>
      </c>
      <c r="B398" s="49" t="s">
        <v>184</v>
      </c>
      <c r="C398" s="49" t="s">
        <v>10</v>
      </c>
      <c r="D398" s="19">
        <f>D399</f>
        <v>93.3</v>
      </c>
      <c r="E398" s="6"/>
      <c r="F398" s="12"/>
      <c r="G398" s="4"/>
    </row>
    <row r="399" spans="1:7" x14ac:dyDescent="0.25">
      <c r="A399" s="61" t="s">
        <v>176</v>
      </c>
      <c r="B399" s="49" t="s">
        <v>184</v>
      </c>
      <c r="C399" s="49" t="s">
        <v>177</v>
      </c>
      <c r="D399" s="19">
        <f>D400</f>
        <v>93.3</v>
      </c>
      <c r="E399" s="6"/>
      <c r="F399" s="12"/>
      <c r="G399" s="4"/>
    </row>
    <row r="400" spans="1:7" ht="26.4" x14ac:dyDescent="0.25">
      <c r="A400" s="29" t="s">
        <v>178</v>
      </c>
      <c r="B400" s="49" t="s">
        <v>184</v>
      </c>
      <c r="C400" s="49" t="s">
        <v>179</v>
      </c>
      <c r="D400" s="19">
        <v>93.3</v>
      </c>
      <c r="E400" s="3" t="e">
        <f>#REF!-#REF!</f>
        <v>#REF!</v>
      </c>
      <c r="F400" s="12"/>
      <c r="G400" s="4"/>
    </row>
    <row r="401" spans="1:7" ht="39.6" x14ac:dyDescent="0.25">
      <c r="A401" s="75" t="s">
        <v>288</v>
      </c>
      <c r="B401" s="36" t="s">
        <v>185</v>
      </c>
      <c r="C401" s="36" t="s">
        <v>10</v>
      </c>
      <c r="D401" s="40">
        <f>D402</f>
        <v>102524.3</v>
      </c>
      <c r="E401" s="3"/>
      <c r="F401" s="12"/>
      <c r="G401" s="4"/>
    </row>
    <row r="402" spans="1:7" x14ac:dyDescent="0.25">
      <c r="A402" s="71" t="s">
        <v>186</v>
      </c>
      <c r="B402" s="49" t="s">
        <v>187</v>
      </c>
      <c r="C402" s="37" t="s">
        <v>10</v>
      </c>
      <c r="D402" s="24">
        <f>D403+D414+D424+D428+D432</f>
        <v>102524.3</v>
      </c>
      <c r="E402" s="3" t="e">
        <f>#REF!-#REF!</f>
        <v>#REF!</v>
      </c>
      <c r="F402" s="12"/>
      <c r="G402" s="4"/>
    </row>
    <row r="403" spans="1:7" ht="39.6" x14ac:dyDescent="0.25">
      <c r="A403" s="71" t="s">
        <v>188</v>
      </c>
      <c r="B403" s="49" t="s">
        <v>189</v>
      </c>
      <c r="C403" s="49" t="s">
        <v>10</v>
      </c>
      <c r="D403" s="22">
        <f>D404</f>
        <v>67074.2</v>
      </c>
      <c r="E403" s="3" t="e">
        <f>#REF!-#REF!</f>
        <v>#REF!</v>
      </c>
      <c r="F403" s="12"/>
      <c r="G403" s="4"/>
    </row>
    <row r="404" spans="1:7" ht="26.4" x14ac:dyDescent="0.25">
      <c r="A404" s="61" t="s">
        <v>193</v>
      </c>
      <c r="B404" s="25" t="s">
        <v>194</v>
      </c>
      <c r="C404" s="49" t="s">
        <v>10</v>
      </c>
      <c r="D404" s="22">
        <f>D405+D407+D409+D411</f>
        <v>67074.2</v>
      </c>
      <c r="E404" s="3"/>
      <c r="F404" s="12"/>
      <c r="G404" s="4"/>
    </row>
    <row r="405" spans="1:7" ht="66" x14ac:dyDescent="0.25">
      <c r="A405" s="71" t="s">
        <v>49</v>
      </c>
      <c r="B405" s="25" t="s">
        <v>194</v>
      </c>
      <c r="C405" s="49" t="s">
        <v>50</v>
      </c>
      <c r="D405" s="19">
        <f>D406</f>
        <v>46716.6</v>
      </c>
      <c r="E405" s="3"/>
      <c r="F405" s="12"/>
      <c r="G405" s="4"/>
    </row>
    <row r="406" spans="1:7" ht="26.4" x14ac:dyDescent="0.25">
      <c r="A406" s="71" t="s">
        <v>191</v>
      </c>
      <c r="B406" s="25" t="s">
        <v>194</v>
      </c>
      <c r="C406" s="49" t="s">
        <v>192</v>
      </c>
      <c r="D406" s="19">
        <f>47616.6-1700+800</f>
        <v>46716.6</v>
      </c>
      <c r="E406" s="3"/>
      <c r="F406" s="12">
        <v>800</v>
      </c>
      <c r="G406" s="4"/>
    </row>
    <row r="407" spans="1:7" ht="26.4" x14ac:dyDescent="0.25">
      <c r="A407" s="71" t="s">
        <v>17</v>
      </c>
      <c r="B407" s="25" t="s">
        <v>194</v>
      </c>
      <c r="C407" s="49" t="s">
        <v>18</v>
      </c>
      <c r="D407" s="19">
        <f>D408</f>
        <v>17788.2</v>
      </c>
      <c r="E407" s="3" t="e">
        <f>D441-#REF!</f>
        <v>#REF!</v>
      </c>
      <c r="F407" s="12"/>
      <c r="G407" s="4"/>
    </row>
    <row r="408" spans="1:7" ht="26.4" x14ac:dyDescent="0.25">
      <c r="A408" s="62" t="s">
        <v>19</v>
      </c>
      <c r="B408" s="25" t="s">
        <v>194</v>
      </c>
      <c r="C408" s="49" t="s">
        <v>20</v>
      </c>
      <c r="D408" s="19">
        <f>18288.2-500</f>
        <v>17788.2</v>
      </c>
      <c r="E408" s="3" t="e">
        <f>D443-#REF!</f>
        <v>#REF!</v>
      </c>
      <c r="F408" s="12">
        <v>-500</v>
      </c>
      <c r="G408" s="4"/>
    </row>
    <row r="409" spans="1:7" s="45" customFormat="1" x14ac:dyDescent="0.25">
      <c r="A409" s="61" t="s">
        <v>176</v>
      </c>
      <c r="B409" s="25" t="s">
        <v>194</v>
      </c>
      <c r="C409" s="49" t="s">
        <v>177</v>
      </c>
      <c r="D409" s="19">
        <f>D410</f>
        <v>1900</v>
      </c>
      <c r="E409" s="6"/>
      <c r="F409" s="47"/>
      <c r="G409" s="46"/>
    </row>
    <row r="410" spans="1:7" s="45" customFormat="1" ht="26.4" x14ac:dyDescent="0.25">
      <c r="A410" s="29" t="s">
        <v>178</v>
      </c>
      <c r="B410" s="25" t="s">
        <v>194</v>
      </c>
      <c r="C410" s="49" t="s">
        <v>179</v>
      </c>
      <c r="D410" s="19">
        <f>1700+200</f>
        <v>1900</v>
      </c>
      <c r="E410" s="48" t="e">
        <f>#REF!-#REF!</f>
        <v>#REF!</v>
      </c>
      <c r="F410" s="47">
        <v>200</v>
      </c>
      <c r="G410" s="46"/>
    </row>
    <row r="411" spans="1:7" x14ac:dyDescent="0.25">
      <c r="A411" s="62" t="s">
        <v>53</v>
      </c>
      <c r="B411" s="25" t="s">
        <v>194</v>
      </c>
      <c r="C411" s="49" t="s">
        <v>54</v>
      </c>
      <c r="D411" s="19">
        <f>D413+D412</f>
        <v>669.4</v>
      </c>
      <c r="E411" s="3" t="e">
        <f>D444-#REF!</f>
        <v>#REF!</v>
      </c>
      <c r="F411" s="12"/>
      <c r="G411" s="4"/>
    </row>
    <row r="412" spans="1:7" x14ac:dyDescent="0.25">
      <c r="A412" s="62" t="s">
        <v>250</v>
      </c>
      <c r="B412" s="25" t="s">
        <v>194</v>
      </c>
      <c r="C412" s="49" t="s">
        <v>251</v>
      </c>
      <c r="D412" s="19">
        <v>200</v>
      </c>
      <c r="E412" s="3" t="e">
        <f>D445-#REF!</f>
        <v>#REF!</v>
      </c>
      <c r="F412" s="12"/>
      <c r="G412" s="4"/>
    </row>
    <row r="413" spans="1:7" x14ac:dyDescent="0.25">
      <c r="A413" s="62" t="s">
        <v>55</v>
      </c>
      <c r="B413" s="25" t="s">
        <v>194</v>
      </c>
      <c r="C413" s="49" t="s">
        <v>56</v>
      </c>
      <c r="D413" s="19">
        <f>969.4-500</f>
        <v>469.4</v>
      </c>
      <c r="E413" s="3"/>
      <c r="F413" s="12">
        <v>-500</v>
      </c>
      <c r="G413" s="4"/>
    </row>
    <row r="414" spans="1:7" ht="26.4" x14ac:dyDescent="0.25">
      <c r="A414" s="71" t="s">
        <v>167</v>
      </c>
      <c r="B414" s="25" t="s">
        <v>195</v>
      </c>
      <c r="C414" s="49" t="s">
        <v>10</v>
      </c>
      <c r="D414" s="19">
        <f>D415</f>
        <v>29253.5</v>
      </c>
      <c r="E414" s="3" t="e">
        <f>D447-#REF!</f>
        <v>#REF!</v>
      </c>
      <c r="F414" s="12"/>
      <c r="G414" s="4"/>
    </row>
    <row r="415" spans="1:7" ht="26.4" x14ac:dyDescent="0.25">
      <c r="A415" s="61" t="s">
        <v>196</v>
      </c>
      <c r="B415" s="25" t="s">
        <v>197</v>
      </c>
      <c r="C415" s="49" t="s">
        <v>10</v>
      </c>
      <c r="D415" s="19">
        <f>D416+D418+D420+D422</f>
        <v>29253.5</v>
      </c>
      <c r="E415" s="3" t="e">
        <f>D448-#REF!</f>
        <v>#REF!</v>
      </c>
      <c r="F415" s="12"/>
      <c r="G415" s="4"/>
    </row>
    <row r="416" spans="1:7" ht="66" x14ac:dyDescent="0.25">
      <c r="A416" s="64" t="s">
        <v>49</v>
      </c>
      <c r="B416" s="25" t="s">
        <v>197</v>
      </c>
      <c r="C416" s="49" t="s">
        <v>50</v>
      </c>
      <c r="D416" s="19">
        <f>D417</f>
        <v>22660.7</v>
      </c>
      <c r="E416" s="3" t="e">
        <f>D449-#REF!</f>
        <v>#REF!</v>
      </c>
      <c r="F416" s="12"/>
      <c r="G416" s="4"/>
    </row>
    <row r="417" spans="1:7" x14ac:dyDescent="0.25">
      <c r="A417" s="64" t="s">
        <v>51</v>
      </c>
      <c r="B417" s="25" t="s">
        <v>197</v>
      </c>
      <c r="C417" s="49" t="s">
        <v>52</v>
      </c>
      <c r="D417" s="19">
        <f>22164.7+496</f>
        <v>22660.7</v>
      </c>
      <c r="E417" s="3"/>
      <c r="F417" s="12">
        <v>496</v>
      </c>
      <c r="G417" s="4"/>
    </row>
    <row r="418" spans="1:7" ht="26.4" x14ac:dyDescent="0.25">
      <c r="A418" s="71" t="s">
        <v>17</v>
      </c>
      <c r="B418" s="25" t="s">
        <v>197</v>
      </c>
      <c r="C418" s="49" t="s">
        <v>18</v>
      </c>
      <c r="D418" s="19">
        <f>D419</f>
        <v>6526.5999999999995</v>
      </c>
      <c r="E418" s="3" t="e">
        <f>#REF!-#REF!</f>
        <v>#REF!</v>
      </c>
      <c r="F418" s="12"/>
      <c r="G418" s="4"/>
    </row>
    <row r="419" spans="1:7" ht="26.4" x14ac:dyDescent="0.25">
      <c r="A419" s="62" t="s">
        <v>19</v>
      </c>
      <c r="B419" s="25" t="s">
        <v>197</v>
      </c>
      <c r="C419" s="49" t="s">
        <v>20</v>
      </c>
      <c r="D419" s="19">
        <f>7035.8-520.6+11.4</f>
        <v>6526.5999999999995</v>
      </c>
      <c r="E419" s="3" t="e">
        <f>D438-#REF!</f>
        <v>#REF!</v>
      </c>
      <c r="F419" s="12">
        <v>11.4</v>
      </c>
      <c r="G419" s="4"/>
    </row>
    <row r="420" spans="1:7" s="45" customFormat="1" x14ac:dyDescent="0.25">
      <c r="A420" s="61" t="s">
        <v>176</v>
      </c>
      <c r="B420" s="25" t="s">
        <v>197</v>
      </c>
      <c r="C420" s="49" t="s">
        <v>177</v>
      </c>
      <c r="D420" s="19">
        <f>D421</f>
        <v>13.200000000000045</v>
      </c>
      <c r="E420" s="6"/>
      <c r="F420" s="47"/>
      <c r="G420" s="46"/>
    </row>
    <row r="421" spans="1:7" s="45" customFormat="1" ht="26.4" x14ac:dyDescent="0.25">
      <c r="A421" s="29" t="s">
        <v>178</v>
      </c>
      <c r="B421" s="25" t="s">
        <v>197</v>
      </c>
      <c r="C421" s="49" t="s">
        <v>179</v>
      </c>
      <c r="D421" s="19">
        <f>520.6-507.4</f>
        <v>13.200000000000045</v>
      </c>
      <c r="E421" s="48" t="e">
        <f>#REF!-#REF!</f>
        <v>#REF!</v>
      </c>
      <c r="F421" s="47">
        <v>-507.4</v>
      </c>
      <c r="G421" s="46"/>
    </row>
    <row r="422" spans="1:7" x14ac:dyDescent="0.25">
      <c r="A422" s="62" t="s">
        <v>53</v>
      </c>
      <c r="B422" s="25" t="s">
        <v>197</v>
      </c>
      <c r="C422" s="49" t="s">
        <v>54</v>
      </c>
      <c r="D422" s="19">
        <f>D423</f>
        <v>53</v>
      </c>
      <c r="E422" s="3" t="e">
        <f>D439-#REF!</f>
        <v>#REF!</v>
      </c>
      <c r="F422" s="12"/>
      <c r="G422" s="4"/>
    </row>
    <row r="423" spans="1:7" x14ac:dyDescent="0.25">
      <c r="A423" s="62" t="s">
        <v>55</v>
      </c>
      <c r="B423" s="25" t="s">
        <v>197</v>
      </c>
      <c r="C423" s="49" t="s">
        <v>56</v>
      </c>
      <c r="D423" s="19">
        <v>53</v>
      </c>
      <c r="E423" s="3" t="e">
        <f>D440-#REF!</f>
        <v>#REF!</v>
      </c>
      <c r="F423" s="12"/>
      <c r="G423" s="4"/>
    </row>
    <row r="424" spans="1:7" x14ac:dyDescent="0.25">
      <c r="A424" s="71" t="s">
        <v>198</v>
      </c>
      <c r="B424" s="49" t="s">
        <v>199</v>
      </c>
      <c r="C424" s="49" t="s">
        <v>10</v>
      </c>
      <c r="D424" s="22">
        <f>D425</f>
        <v>2176.3000000000002</v>
      </c>
      <c r="E424" s="6"/>
      <c r="F424" s="12"/>
      <c r="G424" s="4"/>
    </row>
    <row r="425" spans="1:7" x14ac:dyDescent="0.25">
      <c r="A425" s="61" t="s">
        <v>200</v>
      </c>
      <c r="B425" s="49" t="s">
        <v>201</v>
      </c>
      <c r="C425" s="49" t="s">
        <v>10</v>
      </c>
      <c r="D425" s="22">
        <f>D426</f>
        <v>2176.3000000000002</v>
      </c>
      <c r="E425" s="6"/>
      <c r="F425" s="12"/>
      <c r="G425" s="4"/>
    </row>
    <row r="426" spans="1:7" x14ac:dyDescent="0.25">
      <c r="A426" s="61" t="s">
        <v>176</v>
      </c>
      <c r="B426" s="49" t="s">
        <v>201</v>
      </c>
      <c r="C426" s="49" t="s">
        <v>177</v>
      </c>
      <c r="D426" s="22">
        <f>D427</f>
        <v>2176.3000000000002</v>
      </c>
      <c r="E426" s="6"/>
      <c r="F426" s="12"/>
      <c r="G426" s="4"/>
    </row>
    <row r="427" spans="1:7" x14ac:dyDescent="0.25">
      <c r="A427" s="29" t="s">
        <v>202</v>
      </c>
      <c r="B427" s="49" t="s">
        <v>201</v>
      </c>
      <c r="C427" s="49" t="s">
        <v>203</v>
      </c>
      <c r="D427" s="22">
        <v>2176.3000000000002</v>
      </c>
      <c r="E427" s="6"/>
      <c r="F427" s="12"/>
      <c r="G427" s="4"/>
    </row>
    <row r="428" spans="1:7" ht="26.4" x14ac:dyDescent="0.25">
      <c r="A428" s="76" t="s">
        <v>204</v>
      </c>
      <c r="B428" s="37" t="s">
        <v>205</v>
      </c>
      <c r="C428" s="37" t="s">
        <v>10</v>
      </c>
      <c r="D428" s="24">
        <f>D429</f>
        <v>2412.1999999999998</v>
      </c>
      <c r="E428" s="3"/>
      <c r="F428" s="12"/>
      <c r="G428" s="4"/>
    </row>
    <row r="429" spans="1:7" ht="52.8" x14ac:dyDescent="0.25">
      <c r="A429" s="62" t="s">
        <v>206</v>
      </c>
      <c r="B429" s="25" t="s">
        <v>207</v>
      </c>
      <c r="C429" s="49" t="s">
        <v>10</v>
      </c>
      <c r="D429" s="19">
        <f>D430</f>
        <v>2412.1999999999998</v>
      </c>
      <c r="E429" s="6"/>
      <c r="F429" s="12"/>
      <c r="G429" s="4"/>
    </row>
    <row r="430" spans="1:7" x14ac:dyDescent="0.25">
      <c r="A430" s="71" t="s">
        <v>110</v>
      </c>
      <c r="B430" s="25" t="s">
        <v>207</v>
      </c>
      <c r="C430" s="49" t="s">
        <v>111</v>
      </c>
      <c r="D430" s="19">
        <f>D431</f>
        <v>2412.1999999999998</v>
      </c>
      <c r="E430" s="6"/>
      <c r="F430" s="12"/>
      <c r="G430" s="4"/>
    </row>
    <row r="431" spans="1:7" x14ac:dyDescent="0.25">
      <c r="A431" s="62" t="s">
        <v>112</v>
      </c>
      <c r="B431" s="25" t="s">
        <v>207</v>
      </c>
      <c r="C431" s="49" t="s">
        <v>113</v>
      </c>
      <c r="D431" s="20">
        <v>2412.1999999999998</v>
      </c>
      <c r="E431" s="6"/>
      <c r="F431" s="12"/>
      <c r="G431" s="4"/>
    </row>
    <row r="432" spans="1:7" ht="52.8" x14ac:dyDescent="0.25">
      <c r="A432" s="76" t="s">
        <v>208</v>
      </c>
      <c r="B432" s="25" t="s">
        <v>416</v>
      </c>
      <c r="C432" s="49" t="s">
        <v>10</v>
      </c>
      <c r="D432" s="19">
        <f>D433</f>
        <v>1608.1</v>
      </c>
      <c r="E432" s="6"/>
      <c r="F432" s="12"/>
      <c r="G432" s="4"/>
    </row>
    <row r="433" spans="1:7" ht="79.2" x14ac:dyDescent="0.25">
      <c r="A433" s="62" t="s">
        <v>209</v>
      </c>
      <c r="B433" s="25" t="s">
        <v>210</v>
      </c>
      <c r="C433" s="49" t="s">
        <v>10</v>
      </c>
      <c r="D433" s="19">
        <f>D434</f>
        <v>1608.1</v>
      </c>
      <c r="E433" s="6"/>
      <c r="F433" s="12"/>
      <c r="G433" s="4"/>
    </row>
    <row r="434" spans="1:7" x14ac:dyDescent="0.25">
      <c r="A434" s="71" t="s">
        <v>110</v>
      </c>
      <c r="B434" s="25" t="s">
        <v>210</v>
      </c>
      <c r="C434" s="49" t="s">
        <v>111</v>
      </c>
      <c r="D434" s="19">
        <f>D435</f>
        <v>1608.1</v>
      </c>
      <c r="E434" s="6"/>
      <c r="F434" s="12"/>
      <c r="G434" s="4"/>
    </row>
    <row r="435" spans="1:7" x14ac:dyDescent="0.25">
      <c r="A435" s="62" t="s">
        <v>112</v>
      </c>
      <c r="B435" s="25" t="s">
        <v>210</v>
      </c>
      <c r="C435" s="49" t="s">
        <v>113</v>
      </c>
      <c r="D435" s="20">
        <v>1608.1</v>
      </c>
      <c r="E435" s="15"/>
      <c r="F435" s="12"/>
      <c r="G435" s="4"/>
    </row>
    <row r="436" spans="1:7" ht="39.6" x14ac:dyDescent="0.25">
      <c r="A436" s="63" t="s">
        <v>289</v>
      </c>
      <c r="B436" s="50" t="s">
        <v>211</v>
      </c>
      <c r="C436" s="50" t="s">
        <v>10</v>
      </c>
      <c r="D436" s="21">
        <f>D437</f>
        <v>10783.7</v>
      </c>
      <c r="E436" s="15"/>
      <c r="F436" s="12"/>
      <c r="G436" s="4"/>
    </row>
    <row r="437" spans="1:7" ht="26.4" x14ac:dyDescent="0.25">
      <c r="A437" s="61" t="s">
        <v>212</v>
      </c>
      <c r="B437" s="49" t="s">
        <v>213</v>
      </c>
      <c r="C437" s="49" t="s">
        <v>10</v>
      </c>
      <c r="D437" s="22">
        <f>D438</f>
        <v>10783.7</v>
      </c>
      <c r="E437" s="15"/>
      <c r="F437" s="12"/>
      <c r="G437" s="4"/>
    </row>
    <row r="438" spans="1:7" x14ac:dyDescent="0.25">
      <c r="A438" s="61" t="s">
        <v>214</v>
      </c>
      <c r="B438" s="49" t="s">
        <v>215</v>
      </c>
      <c r="C438" s="49" t="s">
        <v>10</v>
      </c>
      <c r="D438" s="22">
        <f>D439</f>
        <v>10783.7</v>
      </c>
      <c r="E438" s="1"/>
      <c r="F438" s="14"/>
    </row>
    <row r="439" spans="1:7" x14ac:dyDescent="0.25">
      <c r="A439" s="61" t="s">
        <v>216</v>
      </c>
      <c r="B439" s="49" t="s">
        <v>215</v>
      </c>
      <c r="C439" s="49" t="s">
        <v>217</v>
      </c>
      <c r="D439" s="22">
        <f>D440</f>
        <v>10783.7</v>
      </c>
      <c r="E439" s="1"/>
      <c r="F439" s="12"/>
    </row>
    <row r="440" spans="1:7" x14ac:dyDescent="0.25">
      <c r="A440" s="61" t="s">
        <v>218</v>
      </c>
      <c r="B440" s="49" t="s">
        <v>215</v>
      </c>
      <c r="C440" s="49" t="s">
        <v>219</v>
      </c>
      <c r="D440" s="19">
        <f>6502.1-500+2000+2781.6</f>
        <v>10783.7</v>
      </c>
      <c r="E440" s="1"/>
      <c r="F440" s="1">
        <v>2781.6</v>
      </c>
    </row>
    <row r="441" spans="1:7" ht="52.8" x14ac:dyDescent="0.25">
      <c r="A441" s="63" t="s">
        <v>290</v>
      </c>
      <c r="B441" s="50" t="s">
        <v>220</v>
      </c>
      <c r="C441" s="50" t="s">
        <v>10</v>
      </c>
      <c r="D441" s="21">
        <f>D442+D446</f>
        <v>3560</v>
      </c>
      <c r="E441" s="1"/>
      <c r="F441" s="12"/>
    </row>
    <row r="442" spans="1:7" ht="52.8" x14ac:dyDescent="0.25">
      <c r="A442" s="61" t="s">
        <v>221</v>
      </c>
      <c r="B442" s="49" t="s">
        <v>222</v>
      </c>
      <c r="C442" s="49" t="s">
        <v>10</v>
      </c>
      <c r="D442" s="22">
        <f>D443</f>
        <v>1060</v>
      </c>
      <c r="E442" s="1"/>
      <c r="F442" s="1"/>
    </row>
    <row r="443" spans="1:7" ht="52.8" x14ac:dyDescent="0.25">
      <c r="A443" s="61" t="s">
        <v>223</v>
      </c>
      <c r="B443" s="49" t="s">
        <v>224</v>
      </c>
      <c r="C443" s="49" t="s">
        <v>10</v>
      </c>
      <c r="D443" s="22">
        <f>D444</f>
        <v>1060</v>
      </c>
      <c r="E443" s="16"/>
      <c r="F443" s="16"/>
    </row>
    <row r="444" spans="1:7" ht="26.4" x14ac:dyDescent="0.25">
      <c r="A444" s="34" t="s">
        <v>17</v>
      </c>
      <c r="B444" s="49" t="s">
        <v>224</v>
      </c>
      <c r="C444" s="49" t="s">
        <v>18</v>
      </c>
      <c r="D444" s="19">
        <f>D445</f>
        <v>1060</v>
      </c>
      <c r="E444" s="1"/>
      <c r="F444" s="1"/>
    </row>
    <row r="445" spans="1:7" ht="26.4" x14ac:dyDescent="0.25">
      <c r="A445" s="34" t="s">
        <v>19</v>
      </c>
      <c r="B445" s="49" t="s">
        <v>224</v>
      </c>
      <c r="C445" s="49" t="s">
        <v>20</v>
      </c>
      <c r="D445" s="19">
        <f>760+300</f>
        <v>1060</v>
      </c>
      <c r="E445" s="1"/>
      <c r="F445" s="1"/>
    </row>
    <row r="446" spans="1:7" ht="52.8" x14ac:dyDescent="0.25">
      <c r="A446" s="61" t="s">
        <v>225</v>
      </c>
      <c r="B446" s="49" t="s">
        <v>226</v>
      </c>
      <c r="C446" s="49" t="s">
        <v>10</v>
      </c>
      <c r="D446" s="22">
        <f>D447</f>
        <v>2500</v>
      </c>
      <c r="E446" s="1"/>
      <c r="F446" s="1"/>
    </row>
    <row r="447" spans="1:7" ht="52.8" x14ac:dyDescent="0.25">
      <c r="A447" s="61" t="s">
        <v>227</v>
      </c>
      <c r="B447" s="49" t="s">
        <v>228</v>
      </c>
      <c r="C447" s="49" t="s">
        <v>10</v>
      </c>
      <c r="D447" s="22">
        <f>D448</f>
        <v>2500</v>
      </c>
      <c r="E447" s="1"/>
      <c r="F447" s="1"/>
    </row>
    <row r="448" spans="1:7" ht="26.4" x14ac:dyDescent="0.25">
      <c r="A448" s="34" t="s">
        <v>17</v>
      </c>
      <c r="B448" s="49" t="s">
        <v>228</v>
      </c>
      <c r="C448" s="49" t="s">
        <v>18</v>
      </c>
      <c r="D448" s="19">
        <f>D449</f>
        <v>2500</v>
      </c>
      <c r="E448" s="1"/>
      <c r="F448" s="1"/>
    </row>
    <row r="449" spans="1:6" ht="26.4" x14ac:dyDescent="0.25">
      <c r="A449" s="34" t="s">
        <v>19</v>
      </c>
      <c r="B449" s="49" t="s">
        <v>228</v>
      </c>
      <c r="C449" s="49" t="s">
        <v>20</v>
      </c>
      <c r="D449" s="19">
        <v>2500</v>
      </c>
      <c r="E449" s="1"/>
      <c r="F449" s="1"/>
    </row>
    <row r="450" spans="1:6" x14ac:dyDescent="0.25">
      <c r="A450" s="63" t="s">
        <v>257</v>
      </c>
      <c r="B450" s="50" t="s">
        <v>260</v>
      </c>
      <c r="C450" s="50" t="s">
        <v>10</v>
      </c>
      <c r="D450" s="21">
        <f>D451</f>
        <v>3013</v>
      </c>
      <c r="E450" s="1"/>
      <c r="F450" s="1"/>
    </row>
    <row r="451" spans="1:6" ht="26.4" x14ac:dyDescent="0.25">
      <c r="A451" s="61" t="s">
        <v>278</v>
      </c>
      <c r="B451" s="49" t="s">
        <v>292</v>
      </c>
      <c r="C451" s="49" t="s">
        <v>10</v>
      </c>
      <c r="D451" s="22">
        <f>D452</f>
        <v>3013</v>
      </c>
      <c r="E451" s="1"/>
      <c r="F451" s="1"/>
    </row>
    <row r="452" spans="1:6" x14ac:dyDescent="0.25">
      <c r="A452" s="61" t="s">
        <v>53</v>
      </c>
      <c r="B452" s="49" t="s">
        <v>292</v>
      </c>
      <c r="C452" s="49" t="s">
        <v>54</v>
      </c>
      <c r="D452" s="19">
        <f>D453</f>
        <v>3013</v>
      </c>
      <c r="E452" s="1"/>
      <c r="F452" s="1"/>
    </row>
    <row r="453" spans="1:6" x14ac:dyDescent="0.25">
      <c r="A453" s="61" t="s">
        <v>258</v>
      </c>
      <c r="B453" s="49" t="s">
        <v>292</v>
      </c>
      <c r="C453" s="49" t="s">
        <v>259</v>
      </c>
      <c r="D453" s="19">
        <v>3013</v>
      </c>
      <c r="E453" s="1"/>
      <c r="F453" s="1"/>
    </row>
    <row r="454" spans="1:6" ht="26.4" x14ac:dyDescent="0.25">
      <c r="A454" s="77" t="s">
        <v>229</v>
      </c>
      <c r="B454" s="27" t="s">
        <v>230</v>
      </c>
      <c r="C454" s="27" t="s">
        <v>10</v>
      </c>
      <c r="D454" s="21">
        <f>D455+D458+D465+D472+D475+D478</f>
        <v>19185.900000000001</v>
      </c>
      <c r="E454" s="1"/>
      <c r="F454" s="1"/>
    </row>
    <row r="455" spans="1:6" ht="26.4" x14ac:dyDescent="0.25">
      <c r="A455" s="64" t="s">
        <v>190</v>
      </c>
      <c r="B455" s="49" t="s">
        <v>311</v>
      </c>
      <c r="C455" s="49" t="s">
        <v>10</v>
      </c>
      <c r="D455" s="22">
        <f>D456</f>
        <v>1058.4999999999998</v>
      </c>
      <c r="E455" s="1"/>
      <c r="F455" s="1"/>
    </row>
    <row r="456" spans="1:6" ht="66" x14ac:dyDescent="0.25">
      <c r="A456" s="64" t="s">
        <v>49</v>
      </c>
      <c r="B456" s="49" t="s">
        <v>311</v>
      </c>
      <c r="C456" s="49" t="s">
        <v>50</v>
      </c>
      <c r="D456" s="19">
        <f>D457</f>
        <v>1058.4999999999998</v>
      </c>
      <c r="E456" s="1"/>
      <c r="F456" s="1"/>
    </row>
    <row r="457" spans="1:6" ht="26.4" x14ac:dyDescent="0.25">
      <c r="A457" s="64" t="s">
        <v>191</v>
      </c>
      <c r="B457" s="49" t="s">
        <v>311</v>
      </c>
      <c r="C457" s="49" t="s">
        <v>192</v>
      </c>
      <c r="D457" s="19">
        <f>2276.7-1224.5-5.7-50+62</f>
        <v>1058.4999999999998</v>
      </c>
      <c r="E457" s="1"/>
      <c r="F457" s="1">
        <v>62</v>
      </c>
    </row>
    <row r="458" spans="1:6" x14ac:dyDescent="0.25">
      <c r="A458" s="64" t="s">
        <v>231</v>
      </c>
      <c r="B458" s="49" t="s">
        <v>232</v>
      </c>
      <c r="C458" s="49" t="s">
        <v>10</v>
      </c>
      <c r="D458" s="22">
        <f>D459+D461+D463</f>
        <v>11476.1</v>
      </c>
      <c r="E458" s="1"/>
      <c r="F458" s="1"/>
    </row>
    <row r="459" spans="1:6" ht="66" x14ac:dyDescent="0.25">
      <c r="A459" s="71" t="s">
        <v>49</v>
      </c>
      <c r="B459" s="49" t="s">
        <v>232</v>
      </c>
      <c r="C459" s="49" t="s">
        <v>50</v>
      </c>
      <c r="D459" s="19">
        <f>D460</f>
        <v>5619.5</v>
      </c>
      <c r="E459" s="1"/>
      <c r="F459" s="1"/>
    </row>
    <row r="460" spans="1:6" ht="26.4" x14ac:dyDescent="0.25">
      <c r="A460" s="71" t="s">
        <v>191</v>
      </c>
      <c r="B460" s="49" t="s">
        <v>232</v>
      </c>
      <c r="C460" s="49" t="s">
        <v>192</v>
      </c>
      <c r="D460" s="19">
        <f>5619.5</f>
        <v>5619.5</v>
      </c>
      <c r="E460" s="1"/>
      <c r="F460" s="1"/>
    </row>
    <row r="461" spans="1:6" ht="26.4" x14ac:dyDescent="0.25">
      <c r="A461" s="71" t="s">
        <v>17</v>
      </c>
      <c r="B461" s="49" t="s">
        <v>232</v>
      </c>
      <c r="C461" s="49" t="s">
        <v>18</v>
      </c>
      <c r="D461" s="19">
        <f>D462</f>
        <v>5796.6</v>
      </c>
      <c r="E461" s="1"/>
      <c r="F461" s="1"/>
    </row>
    <row r="462" spans="1:6" ht="26.4" x14ac:dyDescent="0.25">
      <c r="A462" s="62" t="s">
        <v>19</v>
      </c>
      <c r="B462" s="49" t="s">
        <v>232</v>
      </c>
      <c r="C462" s="49" t="s">
        <v>20</v>
      </c>
      <c r="D462" s="19">
        <f>6108.6-250-62</f>
        <v>5796.6</v>
      </c>
      <c r="E462" s="1"/>
      <c r="F462" s="1">
        <v>-62</v>
      </c>
    </row>
    <row r="463" spans="1:6" x14ac:dyDescent="0.25">
      <c r="A463" s="62" t="s">
        <v>53</v>
      </c>
      <c r="B463" s="49" t="s">
        <v>232</v>
      </c>
      <c r="C463" s="49" t="s">
        <v>54</v>
      </c>
      <c r="D463" s="19">
        <f>D464</f>
        <v>60</v>
      </c>
      <c r="E463" s="1"/>
      <c r="F463" s="1"/>
    </row>
    <row r="464" spans="1:6" x14ac:dyDescent="0.25">
      <c r="A464" s="62" t="s">
        <v>55</v>
      </c>
      <c r="B464" s="49" t="s">
        <v>232</v>
      </c>
      <c r="C464" s="49" t="s">
        <v>56</v>
      </c>
      <c r="D464" s="19">
        <v>60</v>
      </c>
      <c r="E464" s="1"/>
      <c r="F464" s="1"/>
    </row>
    <row r="465" spans="1:6" x14ac:dyDescent="0.25">
      <c r="A465" s="61" t="s">
        <v>237</v>
      </c>
      <c r="B465" s="25" t="s">
        <v>238</v>
      </c>
      <c r="C465" s="49" t="s">
        <v>10</v>
      </c>
      <c r="D465" s="22">
        <f>D466+D468+D470</f>
        <v>2365.9</v>
      </c>
      <c r="E465" s="1"/>
      <c r="F465" s="1"/>
    </row>
    <row r="466" spans="1:6" ht="66" x14ac:dyDescent="0.25">
      <c r="A466" s="71" t="s">
        <v>49</v>
      </c>
      <c r="B466" s="25" t="s">
        <v>238</v>
      </c>
      <c r="C466" s="49" t="s">
        <v>50</v>
      </c>
      <c r="D466" s="19">
        <f>D467</f>
        <v>1836.7</v>
      </c>
      <c r="E466" s="1"/>
      <c r="F466" s="1"/>
    </row>
    <row r="467" spans="1:6" ht="26.4" x14ac:dyDescent="0.25">
      <c r="A467" s="71" t="s">
        <v>191</v>
      </c>
      <c r="B467" s="25" t="s">
        <v>238</v>
      </c>
      <c r="C467" s="49" t="s">
        <v>192</v>
      </c>
      <c r="D467" s="19">
        <f>1801.2+35.5</f>
        <v>1836.7</v>
      </c>
      <c r="E467" s="1"/>
      <c r="F467" s="1">
        <v>35.5</v>
      </c>
    </row>
    <row r="468" spans="1:6" ht="26.4" x14ac:dyDescent="0.25">
      <c r="A468" s="71" t="s">
        <v>17</v>
      </c>
      <c r="B468" s="25" t="s">
        <v>238</v>
      </c>
      <c r="C468" s="49" t="s">
        <v>18</v>
      </c>
      <c r="D468" s="19">
        <f>D469</f>
        <v>528.20000000000005</v>
      </c>
      <c r="E468" s="1"/>
      <c r="F468" s="1"/>
    </row>
    <row r="469" spans="1:6" ht="26.4" x14ac:dyDescent="0.25">
      <c r="A469" s="62" t="s">
        <v>19</v>
      </c>
      <c r="B469" s="25" t="s">
        <v>238</v>
      </c>
      <c r="C469" s="49" t="s">
        <v>20</v>
      </c>
      <c r="D469" s="19">
        <f>563.7-35.5</f>
        <v>528.20000000000005</v>
      </c>
      <c r="E469" s="1"/>
      <c r="F469" s="1">
        <v>-35.5</v>
      </c>
    </row>
    <row r="470" spans="1:6" x14ac:dyDescent="0.25">
      <c r="A470" s="62" t="s">
        <v>53</v>
      </c>
      <c r="B470" s="25" t="s">
        <v>238</v>
      </c>
      <c r="C470" s="49" t="s">
        <v>54</v>
      </c>
      <c r="D470" s="19">
        <f>D471</f>
        <v>1</v>
      </c>
      <c r="E470" s="1"/>
      <c r="F470" s="1"/>
    </row>
    <row r="471" spans="1:6" x14ac:dyDescent="0.25">
      <c r="A471" s="62" t="s">
        <v>55</v>
      </c>
      <c r="B471" s="25" t="s">
        <v>238</v>
      </c>
      <c r="C471" s="49" t="s">
        <v>56</v>
      </c>
      <c r="D471" s="19">
        <v>1</v>
      </c>
      <c r="E471" s="1"/>
      <c r="F471" s="1"/>
    </row>
    <row r="472" spans="1:6" ht="52.8" x14ac:dyDescent="0.25">
      <c r="A472" s="62" t="s">
        <v>239</v>
      </c>
      <c r="B472" s="25" t="s">
        <v>240</v>
      </c>
      <c r="C472" s="49" t="s">
        <v>10</v>
      </c>
      <c r="D472" s="19">
        <f>D473</f>
        <v>1224.9000000000001</v>
      </c>
      <c r="E472" s="1"/>
      <c r="F472" s="1"/>
    </row>
    <row r="473" spans="1:6" x14ac:dyDescent="0.25">
      <c r="A473" s="71" t="s">
        <v>110</v>
      </c>
      <c r="B473" s="25" t="s">
        <v>240</v>
      </c>
      <c r="C473" s="49" t="s">
        <v>111</v>
      </c>
      <c r="D473" s="19">
        <f>D474</f>
        <v>1224.9000000000001</v>
      </c>
      <c r="E473" s="1"/>
      <c r="F473" s="1"/>
    </row>
    <row r="474" spans="1:6" x14ac:dyDescent="0.25">
      <c r="A474" s="62" t="s">
        <v>112</v>
      </c>
      <c r="B474" s="25" t="s">
        <v>240</v>
      </c>
      <c r="C474" s="49" t="s">
        <v>113</v>
      </c>
      <c r="D474" s="20">
        <v>1224.9000000000001</v>
      </c>
      <c r="E474" s="1"/>
      <c r="F474" s="1"/>
    </row>
    <row r="475" spans="1:6" ht="26.4" x14ac:dyDescent="0.25">
      <c r="A475" s="61" t="s">
        <v>233</v>
      </c>
      <c r="B475" s="25" t="s">
        <v>234</v>
      </c>
      <c r="C475" s="25" t="s">
        <v>10</v>
      </c>
      <c r="D475" s="19">
        <f>D476</f>
        <v>959.3</v>
      </c>
      <c r="E475" s="1"/>
      <c r="F475" s="1"/>
    </row>
    <row r="476" spans="1:6" ht="66" x14ac:dyDescent="0.25">
      <c r="A476" s="71" t="s">
        <v>49</v>
      </c>
      <c r="B476" s="25" t="s">
        <v>234</v>
      </c>
      <c r="C476" s="25" t="s">
        <v>50</v>
      </c>
      <c r="D476" s="19">
        <f>D477</f>
        <v>959.3</v>
      </c>
      <c r="E476" s="1"/>
      <c r="F476" s="1"/>
    </row>
    <row r="477" spans="1:6" ht="26.4" x14ac:dyDescent="0.25">
      <c r="A477" s="71" t="s">
        <v>191</v>
      </c>
      <c r="B477" s="25" t="s">
        <v>234</v>
      </c>
      <c r="C477" s="25" t="s">
        <v>192</v>
      </c>
      <c r="D477" s="19">
        <f>2006.1-1052.5+5.7</f>
        <v>959.3</v>
      </c>
      <c r="E477" s="1"/>
      <c r="F477" s="1"/>
    </row>
    <row r="478" spans="1:6" ht="26.4" x14ac:dyDescent="0.25">
      <c r="A478" s="61" t="s">
        <v>235</v>
      </c>
      <c r="B478" s="25" t="s">
        <v>236</v>
      </c>
      <c r="C478" s="25" t="s">
        <v>10</v>
      </c>
      <c r="D478" s="19">
        <f>D480</f>
        <v>2101.1999999999998</v>
      </c>
      <c r="E478" s="1"/>
      <c r="F478" s="1"/>
    </row>
    <row r="479" spans="1:6" ht="66" x14ac:dyDescent="0.25">
      <c r="A479" s="71" t="s">
        <v>49</v>
      </c>
      <c r="B479" s="25" t="s">
        <v>236</v>
      </c>
      <c r="C479" s="25" t="s">
        <v>50</v>
      </c>
      <c r="D479" s="19">
        <f>D480</f>
        <v>2101.1999999999998</v>
      </c>
      <c r="E479" s="1"/>
      <c r="F479" s="1"/>
    </row>
    <row r="480" spans="1:6" ht="26.4" x14ac:dyDescent="0.25">
      <c r="A480" s="71" t="s">
        <v>191</v>
      </c>
      <c r="B480" s="25" t="s">
        <v>236</v>
      </c>
      <c r="C480" s="25" t="s">
        <v>192</v>
      </c>
      <c r="D480" s="19">
        <f>1801.2+300</f>
        <v>2101.1999999999998</v>
      </c>
      <c r="E480" s="1"/>
      <c r="F480" s="1"/>
    </row>
    <row r="481" spans="1:6" x14ac:dyDescent="0.25">
      <c r="A481" s="63" t="s">
        <v>241</v>
      </c>
      <c r="B481" s="50" t="s">
        <v>242</v>
      </c>
      <c r="C481" s="50" t="s">
        <v>10</v>
      </c>
      <c r="D481" s="21">
        <f>D482+D485</f>
        <v>1500.5</v>
      </c>
      <c r="E481" s="1"/>
      <c r="F481" s="1"/>
    </row>
    <row r="482" spans="1:6" x14ac:dyDescent="0.25">
      <c r="A482" s="61" t="s">
        <v>243</v>
      </c>
      <c r="B482" s="49" t="s">
        <v>244</v>
      </c>
      <c r="C482" s="49" t="s">
        <v>10</v>
      </c>
      <c r="D482" s="22">
        <f>D483</f>
        <v>1000.5</v>
      </c>
      <c r="E482" s="1"/>
      <c r="F482" s="1"/>
    </row>
    <row r="483" spans="1:6" x14ac:dyDescent="0.25">
      <c r="A483" s="61" t="s">
        <v>53</v>
      </c>
      <c r="B483" s="49" t="s">
        <v>244</v>
      </c>
      <c r="C483" s="49" t="s">
        <v>54</v>
      </c>
      <c r="D483" s="19">
        <f>D484</f>
        <v>1000.5</v>
      </c>
      <c r="E483" s="1"/>
      <c r="F483" s="1"/>
    </row>
    <row r="484" spans="1:6" x14ac:dyDescent="0.25">
      <c r="A484" s="61" t="s">
        <v>245</v>
      </c>
      <c r="B484" s="49" t="s">
        <v>244</v>
      </c>
      <c r="C484" s="49" t="s">
        <v>246</v>
      </c>
      <c r="D484" s="19">
        <f>7000-2000-1885.4-3114.1+1000</f>
        <v>1000.5</v>
      </c>
      <c r="E484" s="1"/>
      <c r="F484" s="1"/>
    </row>
    <row r="485" spans="1:6" ht="66" x14ac:dyDescent="0.25">
      <c r="A485" s="34" t="s">
        <v>247</v>
      </c>
      <c r="B485" s="32" t="s">
        <v>248</v>
      </c>
      <c r="C485" s="49" t="s">
        <v>10</v>
      </c>
      <c r="D485" s="19">
        <f>D486</f>
        <v>500</v>
      </c>
      <c r="E485" s="1"/>
      <c r="F485" s="1"/>
    </row>
    <row r="486" spans="1:6" ht="26.4" x14ac:dyDescent="0.25">
      <c r="A486" s="34" t="s">
        <v>17</v>
      </c>
      <c r="B486" s="32" t="s">
        <v>248</v>
      </c>
      <c r="C486" s="49" t="s">
        <v>18</v>
      </c>
      <c r="D486" s="19">
        <f>D487</f>
        <v>500</v>
      </c>
      <c r="E486" s="1"/>
      <c r="F486" s="1"/>
    </row>
    <row r="487" spans="1:6" ht="26.4" x14ac:dyDescent="0.25">
      <c r="A487" s="34" t="s">
        <v>19</v>
      </c>
      <c r="B487" s="32" t="s">
        <v>248</v>
      </c>
      <c r="C487" s="49" t="s">
        <v>20</v>
      </c>
      <c r="D487" s="19">
        <v>500</v>
      </c>
      <c r="E487" s="1"/>
      <c r="F487" s="1"/>
    </row>
    <row r="488" spans="1:6" x14ac:dyDescent="0.25">
      <c r="A488" s="63" t="s">
        <v>249</v>
      </c>
      <c r="B488" s="38"/>
      <c r="C488" s="38"/>
      <c r="D488" s="21">
        <f>D17+D143+D208+D213+D270+D288+D301+D327+D374+D392+D401+D436+D441+D450+D454+D481</f>
        <v>2046688.4999999998</v>
      </c>
      <c r="E488" s="1"/>
      <c r="F488" s="47">
        <f>SUM(F17:F487)</f>
        <v>-9134.9</v>
      </c>
    </row>
    <row r="489" spans="1:6" x14ac:dyDescent="0.25">
      <c r="A489" s="5"/>
      <c r="B489" s="5"/>
      <c r="C489" s="5"/>
      <c r="D489" s="7">
        <v>2046688.5</v>
      </c>
      <c r="E489" s="1"/>
      <c r="F489" s="1"/>
    </row>
    <row r="490" spans="1:6" x14ac:dyDescent="0.25">
      <c r="A490" s="5"/>
      <c r="B490" s="5"/>
      <c r="C490" s="5"/>
      <c r="D490" s="16">
        <f>D489-D488</f>
        <v>0</v>
      </c>
      <c r="E490" s="1"/>
      <c r="F490" s="1"/>
    </row>
    <row r="491" spans="1:6" x14ac:dyDescent="0.25">
      <c r="A491" s="5"/>
      <c r="B491" s="5"/>
      <c r="C491" s="5"/>
      <c r="D491" s="9">
        <f>D454+D481+D450</f>
        <v>23699.4</v>
      </c>
      <c r="E491" s="1"/>
      <c r="F491" s="1"/>
    </row>
    <row r="492" spans="1:6" x14ac:dyDescent="0.25">
      <c r="A492" s="5"/>
      <c r="B492" s="5"/>
      <c r="C492" s="5"/>
      <c r="D492" s="9"/>
      <c r="E492" s="1"/>
      <c r="F492" s="1"/>
    </row>
    <row r="493" spans="1:6" x14ac:dyDescent="0.25">
      <c r="A493" s="5"/>
      <c r="B493" s="5"/>
      <c r="C493" s="5"/>
      <c r="D493" s="5"/>
      <c r="E493" s="1"/>
      <c r="F493" s="1"/>
    </row>
    <row r="494" spans="1:6" x14ac:dyDescent="0.25">
      <c r="A494" s="5"/>
      <c r="B494" s="5"/>
      <c r="C494" s="5"/>
      <c r="D494" s="7"/>
      <c r="E494" s="1"/>
      <c r="F494" s="1"/>
    </row>
    <row r="495" spans="1:6" x14ac:dyDescent="0.25">
      <c r="A495" s="5"/>
      <c r="B495" s="5"/>
      <c r="C495" s="5"/>
      <c r="D495" s="5"/>
      <c r="E495" s="1"/>
      <c r="F495" s="1"/>
    </row>
    <row r="496" spans="1:6" x14ac:dyDescent="0.25">
      <c r="A496" s="5"/>
      <c r="B496" s="5"/>
      <c r="C496" s="5"/>
      <c r="D496" s="5"/>
      <c r="E496" s="1"/>
      <c r="F496" s="1"/>
    </row>
    <row r="497" spans="1:6" x14ac:dyDescent="0.25">
      <c r="A497" s="5"/>
      <c r="B497" s="5"/>
      <c r="C497" s="5"/>
      <c r="D497" s="5"/>
      <c r="E497" s="1"/>
      <c r="F497" s="1"/>
    </row>
    <row r="498" spans="1:6" x14ac:dyDescent="0.25">
      <c r="A498" s="5"/>
      <c r="B498" s="5"/>
      <c r="C498" s="5"/>
      <c r="D498" s="5"/>
      <c r="E498" s="1"/>
      <c r="F498" s="1"/>
    </row>
    <row r="499" spans="1:6" x14ac:dyDescent="0.25">
      <c r="A499" s="5"/>
      <c r="B499" s="5"/>
      <c r="C499" s="5"/>
      <c r="D499" s="5"/>
      <c r="E499" s="1"/>
      <c r="F499" s="1"/>
    </row>
    <row r="500" spans="1:6" x14ac:dyDescent="0.25">
      <c r="A500" s="5"/>
      <c r="B500" s="5"/>
      <c r="C500" s="5"/>
      <c r="D500" s="5"/>
      <c r="E500" s="1"/>
      <c r="F500" s="1"/>
    </row>
    <row r="501" spans="1:6" x14ac:dyDescent="0.25">
      <c r="A501" s="5"/>
      <c r="B501" s="5"/>
      <c r="C501" s="5"/>
      <c r="D501" s="5"/>
      <c r="E501" s="1"/>
      <c r="F501" s="1"/>
    </row>
    <row r="502" spans="1:6" x14ac:dyDescent="0.25">
      <c r="A502" s="5"/>
      <c r="B502" s="5"/>
      <c r="C502" s="5"/>
      <c r="D502" s="5"/>
      <c r="E502" s="1"/>
      <c r="F502" s="1"/>
    </row>
    <row r="503" spans="1:6" x14ac:dyDescent="0.25">
      <c r="A503" s="5"/>
      <c r="B503" s="5"/>
      <c r="C503" s="5"/>
      <c r="D503" s="5"/>
      <c r="E503" s="1"/>
      <c r="F503" s="1"/>
    </row>
    <row r="504" spans="1:6" x14ac:dyDescent="0.25">
      <c r="A504" s="5"/>
      <c r="B504" s="5"/>
      <c r="C504" s="5"/>
      <c r="D504" s="5"/>
      <c r="E504" s="1"/>
      <c r="F504" s="1"/>
    </row>
    <row r="505" spans="1:6" x14ac:dyDescent="0.25">
      <c r="A505" s="5"/>
      <c r="B505" s="5"/>
      <c r="C505" s="5"/>
      <c r="D505" s="5"/>
      <c r="E505" s="1"/>
      <c r="F505" s="1"/>
    </row>
    <row r="506" spans="1:6" x14ac:dyDescent="0.25">
      <c r="A506" s="5"/>
      <c r="B506" s="5"/>
      <c r="C506" s="5"/>
      <c r="D506" s="5"/>
      <c r="E506" s="1"/>
      <c r="F506" s="1"/>
    </row>
    <row r="507" spans="1:6" x14ac:dyDescent="0.25">
      <c r="A507" s="5"/>
      <c r="B507" s="5"/>
      <c r="C507" s="5"/>
      <c r="D507" s="5"/>
      <c r="E507" s="1"/>
      <c r="F507" s="1"/>
    </row>
    <row r="508" spans="1:6" x14ac:dyDescent="0.25">
      <c r="A508" s="5"/>
      <c r="B508" s="5"/>
      <c r="C508" s="5"/>
      <c r="D508" s="5"/>
      <c r="E508" s="1"/>
      <c r="F508" s="1"/>
    </row>
    <row r="509" spans="1:6" x14ac:dyDescent="0.25">
      <c r="A509" s="5"/>
      <c r="B509" s="5"/>
      <c r="C509" s="5"/>
      <c r="D509" s="5"/>
      <c r="E509" s="1"/>
      <c r="F509" s="1"/>
    </row>
    <row r="510" spans="1:6" x14ac:dyDescent="0.25">
      <c r="A510" s="5"/>
      <c r="B510" s="5"/>
      <c r="C510" s="5"/>
      <c r="D510" s="5"/>
      <c r="E510" s="1"/>
      <c r="F510" s="1"/>
    </row>
    <row r="511" spans="1:6" x14ac:dyDescent="0.25">
      <c r="A511" s="5"/>
      <c r="B511" s="5"/>
      <c r="C511" s="5"/>
      <c r="D511" s="5"/>
      <c r="E511" s="1"/>
      <c r="F511" s="1"/>
    </row>
    <row r="512" spans="1:6" x14ac:dyDescent="0.25">
      <c r="A512" s="5"/>
      <c r="B512" s="5"/>
      <c r="C512" s="5"/>
      <c r="D512" s="5"/>
      <c r="E512" s="1"/>
      <c r="F512" s="1"/>
    </row>
    <row r="513" spans="1:6" x14ac:dyDescent="0.25">
      <c r="A513" s="5"/>
      <c r="B513" s="5"/>
      <c r="C513" s="5"/>
      <c r="D513" s="5"/>
      <c r="E513" s="1"/>
      <c r="F513" s="1"/>
    </row>
    <row r="514" spans="1:6" x14ac:dyDescent="0.25">
      <c r="A514" s="5"/>
      <c r="B514" s="5"/>
      <c r="C514" s="5"/>
      <c r="D514" s="5"/>
      <c r="E514" s="1"/>
      <c r="F514" s="1"/>
    </row>
    <row r="515" spans="1:6" x14ac:dyDescent="0.25">
      <c r="A515" s="5"/>
      <c r="B515" s="5"/>
      <c r="C515" s="5"/>
      <c r="D515" s="5"/>
      <c r="E515" s="1"/>
      <c r="F515" s="1"/>
    </row>
    <row r="516" spans="1:6" x14ac:dyDescent="0.25">
      <c r="A516" s="5"/>
      <c r="B516" s="5"/>
      <c r="C516" s="5"/>
      <c r="D516" s="5"/>
      <c r="E516" s="1"/>
      <c r="F516" s="1"/>
    </row>
    <row r="517" spans="1:6" x14ac:dyDescent="0.25">
      <c r="A517" s="5"/>
      <c r="B517" s="5"/>
      <c r="C517" s="5"/>
      <c r="D517" s="5"/>
      <c r="E517" s="1"/>
      <c r="F517" s="1"/>
    </row>
    <row r="518" spans="1:6" x14ac:dyDescent="0.25">
      <c r="A518" s="5"/>
      <c r="B518" s="5"/>
      <c r="C518" s="5"/>
      <c r="D518" s="5"/>
      <c r="E518" s="1"/>
      <c r="F518" s="1"/>
    </row>
    <row r="519" spans="1:6" x14ac:dyDescent="0.25">
      <c r="A519" s="5"/>
      <c r="B519" s="5"/>
      <c r="C519" s="5"/>
      <c r="D519" s="5"/>
      <c r="E519" s="1"/>
      <c r="F519" s="1"/>
    </row>
    <row r="520" spans="1:6" x14ac:dyDescent="0.25">
      <c r="A520" s="5"/>
      <c r="B520" s="5"/>
      <c r="C520" s="5"/>
      <c r="D520" s="5"/>
      <c r="E520" s="1"/>
      <c r="F520" s="1"/>
    </row>
    <row r="521" spans="1:6" x14ac:dyDescent="0.25">
      <c r="A521" s="5"/>
      <c r="B521" s="5"/>
      <c r="C521" s="5"/>
      <c r="D521" s="5"/>
      <c r="E521" s="1"/>
      <c r="F521" s="1"/>
    </row>
    <row r="522" spans="1:6" x14ac:dyDescent="0.25">
      <c r="A522" s="5"/>
      <c r="B522" s="5"/>
      <c r="C522" s="5"/>
      <c r="D522" s="5"/>
      <c r="E522" s="1"/>
      <c r="F522" s="1"/>
    </row>
    <row r="523" spans="1:6" x14ac:dyDescent="0.25">
      <c r="A523" s="5"/>
      <c r="B523" s="5"/>
      <c r="C523" s="5"/>
      <c r="D523" s="5"/>
      <c r="E523" s="1"/>
      <c r="F523" s="1"/>
    </row>
    <row r="524" spans="1:6" x14ac:dyDescent="0.25">
      <c r="A524" s="5"/>
      <c r="B524" s="5"/>
      <c r="C524" s="5"/>
      <c r="D524" s="5"/>
      <c r="E524" s="1"/>
      <c r="F524" s="1"/>
    </row>
    <row r="525" spans="1:6" x14ac:dyDescent="0.25">
      <c r="A525" s="5"/>
      <c r="B525" s="5"/>
      <c r="C525" s="5"/>
      <c r="D525" s="5"/>
      <c r="E525" s="1"/>
      <c r="F525" s="1"/>
    </row>
    <row r="526" spans="1:6" x14ac:dyDescent="0.25">
      <c r="A526" s="5"/>
      <c r="B526" s="5"/>
      <c r="C526" s="5"/>
      <c r="D526" s="5"/>
      <c r="E526" s="1"/>
      <c r="F526" s="1"/>
    </row>
    <row r="527" spans="1:6" x14ac:dyDescent="0.25">
      <c r="A527" s="5"/>
      <c r="B527" s="5"/>
      <c r="C527" s="5"/>
      <c r="D527" s="5"/>
      <c r="E527" s="1"/>
      <c r="F527" s="1"/>
    </row>
    <row r="528" spans="1:6" x14ac:dyDescent="0.25">
      <c r="A528" s="5"/>
      <c r="B528" s="5"/>
      <c r="C528" s="5"/>
      <c r="D528" s="5"/>
      <c r="E528" s="1"/>
      <c r="F528" s="1"/>
    </row>
    <row r="529" spans="1:6" x14ac:dyDescent="0.25">
      <c r="A529" s="5"/>
      <c r="B529" s="5"/>
      <c r="C529" s="5"/>
      <c r="D529" s="5"/>
      <c r="E529" s="1"/>
      <c r="F529" s="1"/>
    </row>
    <row r="530" spans="1:6" x14ac:dyDescent="0.25">
      <c r="A530" s="5"/>
      <c r="B530" s="5"/>
      <c r="C530" s="5"/>
      <c r="D530" s="5"/>
      <c r="E530" s="1"/>
      <c r="F530" s="1"/>
    </row>
    <row r="531" spans="1:6" x14ac:dyDescent="0.25">
      <c r="A531" s="5"/>
      <c r="B531" s="5"/>
      <c r="C531" s="5"/>
      <c r="D531" s="5"/>
      <c r="E531" s="1"/>
      <c r="F531" s="1"/>
    </row>
    <row r="532" spans="1:6" x14ac:dyDescent="0.25">
      <c r="A532" s="5"/>
      <c r="B532" s="5"/>
      <c r="C532" s="5"/>
      <c r="D532" s="5"/>
      <c r="E532" s="1"/>
      <c r="F532" s="1"/>
    </row>
    <row r="533" spans="1:6" x14ac:dyDescent="0.25">
      <c r="A533" s="5"/>
      <c r="B533" s="5"/>
      <c r="C533" s="5"/>
      <c r="D533" s="5"/>
      <c r="E533" s="1"/>
      <c r="F533" s="1"/>
    </row>
    <row r="534" spans="1:6" x14ac:dyDescent="0.25">
      <c r="A534" s="5"/>
      <c r="B534" s="5"/>
      <c r="C534" s="5"/>
      <c r="D534" s="5"/>
      <c r="E534" s="1"/>
      <c r="F534" s="1"/>
    </row>
    <row r="535" spans="1:6" x14ac:dyDescent="0.25">
      <c r="A535" s="5"/>
      <c r="B535" s="5"/>
      <c r="C535" s="5"/>
      <c r="D535" s="5"/>
      <c r="E535" s="1"/>
      <c r="F535" s="1"/>
    </row>
    <row r="536" spans="1:6" x14ac:dyDescent="0.25">
      <c r="A536" s="5"/>
      <c r="B536" s="5"/>
      <c r="C536" s="5"/>
      <c r="D536" s="5"/>
      <c r="E536" s="1"/>
      <c r="F536" s="1"/>
    </row>
    <row r="537" spans="1:6" x14ac:dyDescent="0.25">
      <c r="A537" s="5"/>
      <c r="B537" s="5"/>
      <c r="C537" s="5"/>
      <c r="D537" s="5"/>
      <c r="E537" s="1"/>
      <c r="F537" s="1"/>
    </row>
    <row r="538" spans="1:6" x14ac:dyDescent="0.25">
      <c r="A538" s="5"/>
      <c r="B538" s="5"/>
      <c r="C538" s="5"/>
      <c r="D538" s="5"/>
      <c r="E538" s="1"/>
      <c r="F538" s="1"/>
    </row>
    <row r="539" spans="1:6" x14ac:dyDescent="0.25">
      <c r="A539" s="5"/>
      <c r="B539" s="5"/>
      <c r="C539" s="5"/>
      <c r="D539" s="5"/>
      <c r="E539" s="1"/>
      <c r="F539" s="1"/>
    </row>
    <row r="540" spans="1:6" x14ac:dyDescent="0.25">
      <c r="A540" s="5"/>
      <c r="B540" s="5"/>
      <c r="C540" s="5"/>
      <c r="D540" s="5"/>
      <c r="E540" s="1"/>
      <c r="F540" s="1"/>
    </row>
    <row r="541" spans="1:6" x14ac:dyDescent="0.25">
      <c r="A541" s="5"/>
      <c r="B541" s="5"/>
      <c r="C541" s="5"/>
      <c r="D541" s="5"/>
      <c r="E541" s="1"/>
      <c r="F541" s="1"/>
    </row>
    <row r="542" spans="1:6" x14ac:dyDescent="0.25">
      <c r="A542" s="5"/>
      <c r="B542" s="5"/>
      <c r="C542" s="5"/>
      <c r="D542" s="5"/>
      <c r="E542" s="1"/>
      <c r="F542" s="1"/>
    </row>
    <row r="543" spans="1:6" x14ac:dyDescent="0.25">
      <c r="A543" s="5"/>
      <c r="B543" s="5"/>
      <c r="C543" s="5"/>
      <c r="D543" s="5"/>
      <c r="E543" s="1"/>
      <c r="F543" s="1"/>
    </row>
    <row r="544" spans="1:6" x14ac:dyDescent="0.25">
      <c r="A544" s="5"/>
      <c r="B544" s="5"/>
      <c r="C544" s="5"/>
      <c r="D544" s="5"/>
      <c r="E544" s="1"/>
      <c r="F544" s="1"/>
    </row>
    <row r="545" spans="1:6" x14ac:dyDescent="0.25">
      <c r="A545" s="5"/>
      <c r="B545" s="5"/>
      <c r="C545" s="5"/>
      <c r="D545" s="5"/>
      <c r="E545" s="1"/>
      <c r="F545" s="1"/>
    </row>
    <row r="546" spans="1:6" x14ac:dyDescent="0.25">
      <c r="A546" s="5"/>
      <c r="B546" s="5"/>
      <c r="C546" s="5"/>
      <c r="D546" s="5"/>
      <c r="E546" s="1"/>
      <c r="F546" s="1"/>
    </row>
    <row r="547" spans="1:6" x14ac:dyDescent="0.25">
      <c r="A547" s="5"/>
      <c r="B547" s="5"/>
      <c r="C547" s="5"/>
      <c r="D547" s="5"/>
      <c r="E547" s="1"/>
      <c r="F547" s="1"/>
    </row>
    <row r="548" spans="1:6" x14ac:dyDescent="0.25">
      <c r="A548" s="5"/>
      <c r="B548" s="5"/>
      <c r="C548" s="5"/>
      <c r="D548" s="5"/>
      <c r="E548" s="1"/>
      <c r="F548" s="1"/>
    </row>
    <row r="549" spans="1:6" x14ac:dyDescent="0.25">
      <c r="A549" s="5"/>
      <c r="B549" s="5"/>
      <c r="C549" s="5"/>
      <c r="D549" s="5"/>
      <c r="E549" s="1"/>
      <c r="F549" s="1"/>
    </row>
    <row r="550" spans="1:6" x14ac:dyDescent="0.25">
      <c r="A550" s="5"/>
      <c r="B550" s="5"/>
      <c r="C550" s="5"/>
      <c r="D550" s="5"/>
      <c r="E550" s="1"/>
      <c r="F550" s="1"/>
    </row>
    <row r="551" spans="1:6" x14ac:dyDescent="0.25">
      <c r="A551" s="5"/>
      <c r="B551" s="5"/>
      <c r="C551" s="5"/>
      <c r="D551" s="5"/>
      <c r="E551" s="1"/>
      <c r="F551" s="1"/>
    </row>
    <row r="552" spans="1:6" x14ac:dyDescent="0.25">
      <c r="A552" s="5"/>
      <c r="B552" s="5"/>
      <c r="C552" s="5"/>
      <c r="D552" s="5"/>
      <c r="E552" s="1"/>
      <c r="F552" s="1"/>
    </row>
    <row r="553" spans="1:6" x14ac:dyDescent="0.25">
      <c r="A553" s="5"/>
      <c r="B553" s="5"/>
      <c r="C553" s="5"/>
      <c r="D553" s="5"/>
      <c r="E553" s="1"/>
      <c r="F553" s="1"/>
    </row>
    <row r="554" spans="1:6" x14ac:dyDescent="0.25">
      <c r="A554" s="5"/>
      <c r="B554" s="5"/>
      <c r="C554" s="5"/>
      <c r="D554" s="5"/>
      <c r="E554" s="1"/>
      <c r="F554" s="1"/>
    </row>
    <row r="555" spans="1:6" x14ac:dyDescent="0.25">
      <c r="A555" s="5"/>
      <c r="B555" s="5"/>
      <c r="C555" s="5"/>
      <c r="D555" s="5"/>
      <c r="E555" s="1"/>
      <c r="F555" s="1"/>
    </row>
    <row r="556" spans="1:6" x14ac:dyDescent="0.25">
      <c r="A556" s="5"/>
      <c r="B556" s="5"/>
      <c r="C556" s="5"/>
      <c r="D556" s="5"/>
      <c r="E556" s="1"/>
      <c r="F556" s="1"/>
    </row>
    <row r="557" spans="1:6" x14ac:dyDescent="0.25">
      <c r="A557" s="5"/>
      <c r="B557" s="5"/>
      <c r="C557" s="5"/>
      <c r="D557" s="5"/>
      <c r="E557" s="1"/>
      <c r="F557" s="1"/>
    </row>
    <row r="558" spans="1:6" x14ac:dyDescent="0.25">
      <c r="A558" s="5"/>
      <c r="B558" s="5"/>
      <c r="C558" s="5"/>
      <c r="D558" s="5"/>
      <c r="E558" s="1"/>
      <c r="F558" s="1"/>
    </row>
    <row r="559" spans="1:6" x14ac:dyDescent="0.25">
      <c r="A559" s="5"/>
      <c r="B559" s="5"/>
      <c r="C559" s="5"/>
      <c r="D559" s="5"/>
      <c r="E559" s="1"/>
      <c r="F559" s="1"/>
    </row>
    <row r="560" spans="1:6" x14ac:dyDescent="0.25">
      <c r="A560" s="5"/>
      <c r="B560" s="5"/>
      <c r="C560" s="5"/>
      <c r="D560" s="5"/>
      <c r="E560" s="1"/>
      <c r="F560" s="1"/>
    </row>
    <row r="561" spans="1:6" x14ac:dyDescent="0.25">
      <c r="A561" s="5"/>
      <c r="B561" s="5"/>
      <c r="C561" s="5"/>
      <c r="D561" s="5"/>
      <c r="E561" s="1"/>
      <c r="F561" s="1"/>
    </row>
    <row r="562" spans="1:6" x14ac:dyDescent="0.25">
      <c r="A562" s="5"/>
      <c r="B562" s="5"/>
      <c r="C562" s="5"/>
      <c r="D562" s="5"/>
      <c r="E562" s="1"/>
      <c r="F562" s="1"/>
    </row>
    <row r="563" spans="1:6" x14ac:dyDescent="0.25">
      <c r="A563" s="5"/>
      <c r="B563" s="5"/>
      <c r="C563" s="5"/>
      <c r="D563" s="5"/>
      <c r="E563" s="1"/>
      <c r="F563" s="1"/>
    </row>
    <row r="564" spans="1:6" x14ac:dyDescent="0.25">
      <c r="A564" s="5"/>
      <c r="B564" s="5"/>
      <c r="C564" s="5"/>
      <c r="D564" s="5"/>
    </row>
    <row r="565" spans="1:6" x14ac:dyDescent="0.25">
      <c r="A565" s="5"/>
      <c r="B565" s="5"/>
      <c r="C565" s="5"/>
      <c r="D565" s="5"/>
    </row>
    <row r="566" spans="1:6" x14ac:dyDescent="0.25">
      <c r="A566" s="5"/>
      <c r="B566" s="5"/>
      <c r="C566" s="5"/>
      <c r="D566" s="5"/>
    </row>
    <row r="567" spans="1:6" x14ac:dyDescent="0.25">
      <c r="A567" s="5"/>
      <c r="B567" s="5"/>
      <c r="C567" s="5"/>
      <c r="D567" s="5"/>
    </row>
    <row r="568" spans="1:6" x14ac:dyDescent="0.25">
      <c r="A568" s="5"/>
      <c r="B568" s="5"/>
      <c r="C568" s="5"/>
      <c r="D568" s="5"/>
    </row>
    <row r="569" spans="1:6" x14ac:dyDescent="0.25">
      <c r="A569" s="5"/>
      <c r="B569" s="5"/>
      <c r="C569" s="5"/>
      <c r="D569" s="5"/>
    </row>
    <row r="570" spans="1:6" x14ac:dyDescent="0.25">
      <c r="A570" s="5"/>
      <c r="B570" s="5"/>
      <c r="C570" s="5"/>
      <c r="D570" s="5"/>
    </row>
    <row r="571" spans="1:6" x14ac:dyDescent="0.25">
      <c r="A571" s="5"/>
      <c r="B571" s="5"/>
      <c r="C571" s="5"/>
      <c r="D571" s="5"/>
    </row>
    <row r="572" spans="1:6" x14ac:dyDescent="0.25">
      <c r="A572" s="5"/>
      <c r="B572" s="5"/>
      <c r="C572" s="5"/>
      <c r="D572" s="5"/>
    </row>
    <row r="573" spans="1:6" x14ac:dyDescent="0.25">
      <c r="A573" s="5"/>
      <c r="B573" s="5"/>
      <c r="C573" s="5"/>
      <c r="D573" s="5"/>
    </row>
    <row r="574" spans="1:6" x14ac:dyDescent="0.25">
      <c r="A574" s="5"/>
      <c r="B574" s="5"/>
      <c r="C574" s="5"/>
      <c r="D574" s="5"/>
    </row>
    <row r="575" spans="1:6" x14ac:dyDescent="0.25">
      <c r="A575" s="5"/>
      <c r="B575" s="5"/>
      <c r="C575" s="5"/>
      <c r="D575" s="5"/>
    </row>
    <row r="576" spans="1:6" x14ac:dyDescent="0.25">
      <c r="A576" s="5"/>
      <c r="B576" s="5"/>
      <c r="C576" s="5"/>
      <c r="D576" s="5"/>
    </row>
    <row r="577" spans="1:4" x14ac:dyDescent="0.25">
      <c r="A577" s="5"/>
      <c r="B577" s="5"/>
      <c r="C577" s="5"/>
      <c r="D577" s="5"/>
    </row>
    <row r="578" spans="1:4" x14ac:dyDescent="0.25">
      <c r="A578" s="5"/>
      <c r="B578" s="5"/>
      <c r="C578" s="5"/>
      <c r="D578" s="5"/>
    </row>
    <row r="579" spans="1:4" x14ac:dyDescent="0.25">
      <c r="A579" s="5"/>
      <c r="B579" s="5"/>
      <c r="C579" s="5"/>
      <c r="D579" s="5"/>
    </row>
    <row r="580" spans="1:4" x14ac:dyDescent="0.25">
      <c r="A580" s="5"/>
      <c r="B580" s="5"/>
      <c r="C580" s="5"/>
      <c r="D580" s="5"/>
    </row>
    <row r="581" spans="1:4" x14ac:dyDescent="0.25">
      <c r="A581" s="5"/>
      <c r="B581" s="5"/>
      <c r="C581" s="5"/>
      <c r="D581" s="5"/>
    </row>
    <row r="582" spans="1:4" x14ac:dyDescent="0.25">
      <c r="A582" s="5"/>
      <c r="B582" s="5"/>
      <c r="C582" s="5"/>
      <c r="D582" s="5"/>
    </row>
    <row r="583" spans="1:4" x14ac:dyDescent="0.25">
      <c r="A583" s="5"/>
      <c r="B583" s="5"/>
      <c r="C583" s="5"/>
      <c r="D583" s="5"/>
    </row>
    <row r="584" spans="1:4" x14ac:dyDescent="0.25">
      <c r="A584" s="5"/>
      <c r="B584" s="5"/>
      <c r="C584" s="5"/>
      <c r="D584" s="5"/>
    </row>
    <row r="585" spans="1:4" x14ac:dyDescent="0.25">
      <c r="A585" s="5"/>
      <c r="B585" s="5"/>
      <c r="C585" s="5"/>
      <c r="D585" s="5"/>
    </row>
    <row r="586" spans="1:4" x14ac:dyDescent="0.25">
      <c r="A586" s="5"/>
      <c r="B586" s="5"/>
      <c r="C586" s="5"/>
      <c r="D586" s="5"/>
    </row>
    <row r="587" spans="1:4" x14ac:dyDescent="0.25">
      <c r="A587" s="5"/>
      <c r="B587" s="5"/>
      <c r="C587" s="5"/>
      <c r="D587" s="5"/>
    </row>
    <row r="588" spans="1:4" x14ac:dyDescent="0.25">
      <c r="A588" s="5"/>
      <c r="B588" s="5"/>
      <c r="C588" s="5"/>
      <c r="D588" s="5"/>
    </row>
    <row r="589" spans="1:4" x14ac:dyDescent="0.25">
      <c r="A589" s="5"/>
      <c r="B589" s="5"/>
      <c r="C589" s="5"/>
      <c r="D589" s="5"/>
    </row>
    <row r="590" spans="1:4" x14ac:dyDescent="0.25">
      <c r="A590" s="5"/>
      <c r="B590" s="5"/>
      <c r="C590" s="5"/>
      <c r="D590" s="5"/>
    </row>
    <row r="591" spans="1:4" x14ac:dyDescent="0.25">
      <c r="A591" s="5"/>
      <c r="B591" s="5"/>
      <c r="C591" s="5"/>
      <c r="D591" s="5"/>
    </row>
    <row r="592" spans="1:4" x14ac:dyDescent="0.25">
      <c r="A592" s="5"/>
      <c r="B592" s="5"/>
      <c r="C592" s="5"/>
      <c r="D592" s="5"/>
    </row>
    <row r="593" spans="1:4" x14ac:dyDescent="0.25">
      <c r="A593" s="5"/>
      <c r="B593" s="5"/>
      <c r="C593" s="5"/>
      <c r="D593" s="5"/>
    </row>
    <row r="594" spans="1:4" x14ac:dyDescent="0.25">
      <c r="A594" s="5"/>
      <c r="B594" s="5"/>
      <c r="C594" s="5"/>
      <c r="D594" s="5"/>
    </row>
    <row r="595" spans="1:4" x14ac:dyDescent="0.25">
      <c r="A595" s="5"/>
      <c r="B595" s="5"/>
      <c r="C595" s="5"/>
      <c r="D595" s="5"/>
    </row>
    <row r="596" spans="1:4" x14ac:dyDescent="0.25">
      <c r="A596" s="5"/>
      <c r="B596" s="5"/>
      <c r="C596" s="5"/>
      <c r="D596" s="5"/>
    </row>
    <row r="597" spans="1:4" x14ac:dyDescent="0.25">
      <c r="A597" s="5"/>
      <c r="B597" s="5"/>
      <c r="C597" s="5"/>
      <c r="D597" s="5"/>
    </row>
    <row r="598" spans="1:4" x14ac:dyDescent="0.25">
      <c r="A598" s="5"/>
      <c r="B598" s="5"/>
      <c r="C598" s="5"/>
      <c r="D598" s="5"/>
    </row>
    <row r="599" spans="1:4" x14ac:dyDescent="0.25">
      <c r="A599" s="5"/>
      <c r="B599" s="5"/>
      <c r="C599" s="5"/>
      <c r="D599" s="5"/>
    </row>
    <row r="600" spans="1:4" x14ac:dyDescent="0.25">
      <c r="A600" s="5"/>
      <c r="B600" s="5"/>
      <c r="C600" s="5"/>
      <c r="D600" s="5"/>
    </row>
    <row r="601" spans="1:4" x14ac:dyDescent="0.25">
      <c r="A601" s="5"/>
      <c r="B601" s="5"/>
      <c r="C601" s="5"/>
      <c r="D601" s="5"/>
    </row>
    <row r="602" spans="1:4" x14ac:dyDescent="0.25">
      <c r="A602" s="5"/>
      <c r="B602" s="5"/>
      <c r="C602" s="5"/>
      <c r="D602" s="5"/>
    </row>
    <row r="603" spans="1:4" x14ac:dyDescent="0.25">
      <c r="A603" s="5"/>
      <c r="B603" s="5"/>
      <c r="C603" s="5"/>
      <c r="D603" s="5"/>
    </row>
    <row r="604" spans="1:4" x14ac:dyDescent="0.25">
      <c r="A604" s="5"/>
      <c r="B604" s="5"/>
      <c r="C604" s="5"/>
      <c r="D604" s="5"/>
    </row>
    <row r="605" spans="1:4" x14ac:dyDescent="0.25">
      <c r="A605" s="5"/>
      <c r="B605" s="5"/>
      <c r="C605" s="5"/>
      <c r="D605" s="5"/>
    </row>
    <row r="606" spans="1:4" x14ac:dyDescent="0.25">
      <c r="A606" s="5"/>
      <c r="B606" s="5"/>
      <c r="C606" s="5"/>
      <c r="D606" s="5"/>
    </row>
    <row r="607" spans="1:4" x14ac:dyDescent="0.25">
      <c r="A607" s="5"/>
      <c r="B607" s="5"/>
      <c r="C607" s="5"/>
      <c r="D607" s="5"/>
    </row>
    <row r="608" spans="1:4" x14ac:dyDescent="0.25">
      <c r="A608" s="5"/>
      <c r="B608" s="5"/>
      <c r="C608" s="5"/>
      <c r="D608" s="5"/>
    </row>
    <row r="609" spans="1:4" x14ac:dyDescent="0.25">
      <c r="A609" s="5"/>
      <c r="B609" s="5"/>
      <c r="C609" s="5"/>
      <c r="D609" s="5"/>
    </row>
    <row r="610" spans="1:4" x14ac:dyDescent="0.25">
      <c r="A610" s="5"/>
      <c r="B610" s="5"/>
      <c r="C610" s="5"/>
      <c r="D610" s="5"/>
    </row>
    <row r="611" spans="1:4" x14ac:dyDescent="0.25">
      <c r="A611" s="5"/>
      <c r="B611" s="5"/>
      <c r="C611" s="5"/>
      <c r="D611" s="5"/>
    </row>
    <row r="612" spans="1:4" x14ac:dyDescent="0.25">
      <c r="A612" s="5"/>
      <c r="B612" s="5"/>
      <c r="C612" s="5"/>
      <c r="D612" s="5"/>
    </row>
    <row r="613" spans="1:4" x14ac:dyDescent="0.25">
      <c r="A613" s="5"/>
      <c r="B613" s="5"/>
      <c r="C613" s="5"/>
      <c r="D613" s="5"/>
    </row>
    <row r="614" spans="1:4" x14ac:dyDescent="0.25">
      <c r="A614" s="5"/>
      <c r="B614" s="5"/>
      <c r="C614" s="5"/>
      <c r="D614" s="5"/>
    </row>
    <row r="615" spans="1:4" x14ac:dyDescent="0.25">
      <c r="A615" s="5"/>
      <c r="B615" s="5"/>
      <c r="C615" s="5"/>
      <c r="D615" s="5"/>
    </row>
    <row r="616" spans="1:4" x14ac:dyDescent="0.25">
      <c r="A616" s="5"/>
      <c r="B616" s="5"/>
      <c r="C616" s="5"/>
      <c r="D616" s="5"/>
    </row>
    <row r="617" spans="1:4" x14ac:dyDescent="0.25">
      <c r="A617" s="5"/>
      <c r="B617" s="5"/>
      <c r="C617" s="5"/>
      <c r="D617" s="5"/>
    </row>
    <row r="618" spans="1:4" x14ac:dyDescent="0.25">
      <c r="A618" s="5"/>
      <c r="B618" s="5"/>
      <c r="C618" s="5"/>
      <c r="D618" s="5"/>
    </row>
    <row r="619" spans="1:4" x14ac:dyDescent="0.25">
      <c r="A619" s="5"/>
      <c r="B619" s="5"/>
      <c r="C619" s="5"/>
      <c r="D619" s="5"/>
    </row>
    <row r="620" spans="1:4" x14ac:dyDescent="0.25">
      <c r="A620" s="5"/>
      <c r="B620" s="5"/>
      <c r="C620" s="5"/>
      <c r="D620" s="5"/>
    </row>
    <row r="621" spans="1:4" x14ac:dyDescent="0.25">
      <c r="A621" s="5"/>
      <c r="B621" s="5"/>
      <c r="C621" s="5"/>
      <c r="D621" s="5"/>
    </row>
    <row r="622" spans="1:4" x14ac:dyDescent="0.25">
      <c r="A622" s="5"/>
      <c r="B622" s="5"/>
      <c r="C622" s="5"/>
      <c r="D622" s="5"/>
    </row>
    <row r="623" spans="1:4" x14ac:dyDescent="0.25">
      <c r="A623" s="5"/>
      <c r="B623" s="5"/>
      <c r="C623" s="5"/>
      <c r="D623" s="5"/>
    </row>
    <row r="624" spans="1:4" x14ac:dyDescent="0.25">
      <c r="A624" s="5"/>
      <c r="B624" s="5"/>
      <c r="C624" s="5"/>
      <c r="D624" s="5"/>
    </row>
    <row r="625" spans="1:4" x14ac:dyDescent="0.25">
      <c r="A625" s="5"/>
      <c r="B625" s="5"/>
      <c r="C625" s="5"/>
      <c r="D625" s="5"/>
    </row>
    <row r="626" spans="1:4" x14ac:dyDescent="0.25">
      <c r="A626" s="5"/>
      <c r="B626" s="5"/>
      <c r="C626" s="5"/>
      <c r="D626" s="5"/>
    </row>
    <row r="627" spans="1:4" x14ac:dyDescent="0.25">
      <c r="A627" s="5"/>
      <c r="B627" s="5"/>
      <c r="C627" s="5"/>
      <c r="D627" s="5"/>
    </row>
    <row r="628" spans="1:4" x14ac:dyDescent="0.25">
      <c r="A628" s="5"/>
      <c r="B628" s="5"/>
      <c r="C628" s="5"/>
      <c r="D628" s="5"/>
    </row>
    <row r="629" spans="1:4" x14ac:dyDescent="0.25">
      <c r="A629" s="5"/>
      <c r="B629" s="5"/>
      <c r="C629" s="5"/>
      <c r="D629" s="5"/>
    </row>
    <row r="630" spans="1:4" x14ac:dyDescent="0.25">
      <c r="A630" s="1"/>
      <c r="B630" s="1"/>
      <c r="C630" s="1"/>
      <c r="D630" s="1"/>
    </row>
    <row r="631" spans="1:4" x14ac:dyDescent="0.25">
      <c r="A631" s="1"/>
      <c r="B631" s="1"/>
      <c r="C631" s="1"/>
      <c r="D631" s="1"/>
    </row>
    <row r="632" spans="1:4" x14ac:dyDescent="0.25">
      <c r="A632" s="1"/>
      <c r="B632" s="1"/>
      <c r="C632" s="1"/>
      <c r="D632" s="1"/>
    </row>
    <row r="633" spans="1:4" x14ac:dyDescent="0.25">
      <c r="A633" s="1"/>
      <c r="B633" s="1"/>
      <c r="C633" s="1"/>
      <c r="D633" s="1"/>
    </row>
    <row r="634" spans="1:4" x14ac:dyDescent="0.25">
      <c r="A634" s="1"/>
      <c r="B634" s="1"/>
      <c r="C634" s="1"/>
      <c r="D634" s="1"/>
    </row>
    <row r="635" spans="1:4" x14ac:dyDescent="0.25">
      <c r="A635" s="1"/>
      <c r="B635" s="1"/>
      <c r="C635" s="1"/>
      <c r="D635" s="1"/>
    </row>
    <row r="636" spans="1:4" x14ac:dyDescent="0.25">
      <c r="A636" s="1"/>
      <c r="B636" s="1"/>
      <c r="C636" s="1"/>
      <c r="D636" s="1"/>
    </row>
    <row r="637" spans="1:4" x14ac:dyDescent="0.25">
      <c r="A637" s="1"/>
      <c r="B637" s="1"/>
      <c r="C637" s="1"/>
      <c r="D637" s="1"/>
    </row>
    <row r="638" spans="1:4" x14ac:dyDescent="0.25">
      <c r="A638" s="1"/>
      <c r="B638" s="1"/>
      <c r="C638" s="1"/>
      <c r="D638" s="1"/>
    </row>
    <row r="639" spans="1:4" x14ac:dyDescent="0.25">
      <c r="A639" s="1"/>
      <c r="B639" s="1"/>
      <c r="C639" s="1"/>
      <c r="D639" s="1"/>
    </row>
    <row r="640" spans="1:4" x14ac:dyDescent="0.25">
      <c r="A640" s="1"/>
      <c r="B640" s="1"/>
      <c r="C640" s="1"/>
      <c r="D640" s="1"/>
    </row>
    <row r="641" spans="1:4" x14ac:dyDescent="0.25">
      <c r="A641" s="1"/>
      <c r="B641" s="1"/>
      <c r="C641" s="1"/>
      <c r="D641" s="1"/>
    </row>
    <row r="642" spans="1:4" x14ac:dyDescent="0.25">
      <c r="A642" s="1"/>
      <c r="B642" s="1"/>
      <c r="C642" s="1"/>
      <c r="D642" s="1"/>
    </row>
    <row r="643" spans="1:4" x14ac:dyDescent="0.25">
      <c r="A643" s="1"/>
      <c r="B643" s="1"/>
      <c r="C643" s="1"/>
      <c r="D643" s="1"/>
    </row>
    <row r="644" spans="1:4" x14ac:dyDescent="0.25">
      <c r="A644" s="1"/>
      <c r="B644" s="1"/>
      <c r="C644" s="1"/>
      <c r="D644" s="1"/>
    </row>
    <row r="645" spans="1:4" x14ac:dyDescent="0.25">
      <c r="A645" s="1"/>
      <c r="B645" s="1"/>
      <c r="C645" s="1"/>
      <c r="D645" s="1"/>
    </row>
    <row r="646" spans="1:4" x14ac:dyDescent="0.25">
      <c r="A646" s="1"/>
      <c r="B646" s="1"/>
      <c r="C646" s="1"/>
      <c r="D646" s="1"/>
    </row>
    <row r="647" spans="1:4" x14ac:dyDescent="0.25">
      <c r="A647" s="1"/>
      <c r="B647" s="1"/>
      <c r="C647" s="1"/>
      <c r="D647" s="1"/>
    </row>
    <row r="648" spans="1:4" x14ac:dyDescent="0.25">
      <c r="A648" s="1"/>
      <c r="B648" s="1"/>
      <c r="C648" s="1"/>
      <c r="D648" s="1"/>
    </row>
    <row r="649" spans="1:4" x14ac:dyDescent="0.25">
      <c r="A649" s="1"/>
      <c r="B649" s="1"/>
      <c r="C649" s="1"/>
      <c r="D649" s="1"/>
    </row>
    <row r="650" spans="1:4" x14ac:dyDescent="0.25">
      <c r="A650" s="1"/>
      <c r="B650" s="1"/>
      <c r="C650" s="1"/>
      <c r="D650" s="1"/>
    </row>
    <row r="651" spans="1:4" x14ac:dyDescent="0.25">
      <c r="A651" s="1"/>
      <c r="B651" s="1"/>
      <c r="C651" s="1"/>
      <c r="D651" s="1"/>
    </row>
    <row r="652" spans="1:4" x14ac:dyDescent="0.25">
      <c r="A652" s="1"/>
      <c r="B652" s="1"/>
      <c r="C652" s="1"/>
      <c r="D652" s="1"/>
    </row>
    <row r="653" spans="1:4" x14ac:dyDescent="0.25">
      <c r="A653" s="1"/>
      <c r="B653" s="1"/>
      <c r="C653" s="1"/>
      <c r="D653" s="1"/>
    </row>
    <row r="654" spans="1:4" x14ac:dyDescent="0.25">
      <c r="A654" s="1"/>
      <c r="B654" s="1"/>
      <c r="C654" s="1"/>
      <c r="D654" s="1"/>
    </row>
    <row r="655" spans="1:4" x14ac:dyDescent="0.25">
      <c r="A655" s="1"/>
      <c r="B655" s="1"/>
      <c r="C655" s="1"/>
      <c r="D655" s="1"/>
    </row>
    <row r="656" spans="1:4" x14ac:dyDescent="0.25">
      <c r="A656" s="1"/>
      <c r="B656" s="1"/>
      <c r="C656" s="1"/>
      <c r="D656" s="1"/>
    </row>
    <row r="657" spans="1:4" x14ac:dyDescent="0.25">
      <c r="A657" s="1"/>
      <c r="B657" s="1"/>
      <c r="C657" s="1"/>
      <c r="D657" s="1"/>
    </row>
  </sheetData>
  <mergeCells count="1">
    <mergeCell ref="A14:C14"/>
  </mergeCells>
  <pageMargins left="0.74803149606299213" right="0.74803149606299213" top="0.98425196850393704" bottom="0.98425196850393704" header="0.51181102362204722" footer="0.51181102362204722"/>
  <pageSetup paperSize="9" scale="94" fitToHeight="1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'2017'!Область_печати</vt:lpstr>
    </vt:vector>
  </TitlesOfParts>
  <Company>Администрация г.Сергиев Посад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Комп</cp:lastModifiedBy>
  <cp:revision/>
  <cp:lastPrinted>2017-12-14T14:21:41Z</cp:lastPrinted>
  <dcterms:created xsi:type="dcterms:W3CDTF">2008-10-31T13:38:20Z</dcterms:created>
  <dcterms:modified xsi:type="dcterms:W3CDTF">2017-12-14T14:25:46Z</dcterms:modified>
</cp:coreProperties>
</file>